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xmlns:mc="http://schemas.openxmlformats.org/markup-compatibility/2006" xmlns:x15="http://schemas.microsoft.com/office/spreadsheetml/2010/11/main" mc:Ignorable="x15">
  <fileVersion appName="xl" lastEdited="3" lowestEdited="5" rupBuild="9302"/>
  <workbookPr codeName="ThisWorkbook"/>
  <mc:AlternateContent xmlns:mc="http://schemas.openxmlformats.org/markup-compatibility/2006">
    <mc:Choice Requires="x15">
      <x15ac:absPath xmlns:x15ac="http://schemas.microsoft.com/office/spreadsheetml/2010/11/ac" url="E:\招标项目\项目进行中\！！！！正在编制项目\刚围堰\"/>
    </mc:Choice>
  </mc:AlternateContent>
  <bookViews>
    <workbookView windowWidth="27945" windowHeight="12255"/>
  </bookViews>
  <sheets>
    <sheet name="报价说明" sheetId="5" r:id="rId1"/>
    <sheet name="报价汇总表" sheetId="6" r:id="rId2"/>
    <sheet name="围堰支护" sheetId="1" r:id="rId3"/>
    <sheet name="临时防撞设施" sheetId="4" r:id="rId4"/>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<sst xmlns="http://schemas.openxmlformats.org/spreadsheetml/2006/main" count="170" uniqueCount="104">
  <si>
    <t>报价说明</t>
  </si>
  <si>
    <t>本清单所列工程量为招标人估算量，仅作为投标人报价的共同基础。该工程量不应被理解为招标人要求的全部工程量，亦不构成承包人应完成的实际工程量。结算时，承包人须无条件配合发包人及审计机构的工作，最终工程量按发包人完成的最终项目对外财政结算审计确认且承包人实际完成的工程量确定；</t>
  </si>
  <si>
    <t>租赁期最低按90天起算：实际租赁期未超过90天的，按90天计取费用；实际租赁期超过90天的，阶梯计取租赁费用：第91天至第120天，按投标租赁费单价的95%计算；第121天至第150天，按投标租赁费单价的90%计算；第151天至第180天，按投标租赁费单价的85%计算；第181天至租赁期满，按投标租赁费单价的80%计算。合同租赁期暂按210天计算。</t>
  </si>
  <si>
    <t>租赁时间起算期：单个围堰验收合格当天～单个围堰通知拆除当天，并由现场负责进行确认。</t>
  </si>
  <si>
    <t>混凝土损耗量为1.5%，如超过损耗量，超过部分的费用由承包人结算时扣除。</t>
  </si>
  <si>
    <t>报价包含所有施工机械进退场费用。</t>
  </si>
  <si>
    <t>扶梯、栏杆、导向架、减撑措施等以上未列的，但施工过程中必须发生的，均由投标人分摊在总价内，结算时不增加项目。</t>
  </si>
  <si>
    <t>钢管桩如遇引孔，投标人自行考虑引孔增加费用。</t>
  </si>
  <si>
    <t>发包人提供电源，承包人挂表按实计量，电费单价1.2元/度，结算时按实际费用扣除。</t>
  </si>
  <si>
    <t>换撑混凝土、换撑块与垫层间回填、基坑安全检测不在报价范围内。</t>
  </si>
  <si>
    <t>项目签订合同时，按劳务费和机械费使用费进行签订合同，施工和拆除、承台垫层砼封底、土方开挖、抽排水、浮筒签订劳务合同，其他剩余签订机械使用合同，签订劳务合同和施工机械使用合同时，价税分开，其中劳务费税率为3%，施工机械使用费税率为9%。</t>
  </si>
  <si>
    <t>工程投标报价汇总表</t>
  </si>
  <si>
    <t>工程名称：钢围堰和临时防撞设施工程</t>
  </si>
  <si>
    <t>单位：元</t>
  </si>
  <si>
    <t>序号</t>
  </si>
  <si>
    <t>名称</t>
  </si>
  <si>
    <t>含税报价</t>
  </si>
  <si>
    <t>其中</t>
  </si>
  <si>
    <t>劳务报价
（不含税）</t>
  </si>
  <si>
    <t>劳务税金（3%）</t>
  </si>
  <si>
    <t>机械报价
（不含税）</t>
  </si>
  <si>
    <t>机械税金
（9%）</t>
  </si>
  <si>
    <t>钢围堰施工</t>
  </si>
  <si>
    <t>临时防撞设施</t>
  </si>
  <si>
    <t>合计</t>
  </si>
  <si>
    <t>钢围堰施工招标工程量清单</t>
  </si>
  <si>
    <t>规格型号</t>
  </si>
  <si>
    <t>单位</t>
  </si>
  <si>
    <t>FE4</t>
  </si>
  <si>
    <t>ML4</t>
  </si>
  <si>
    <t>MR5</t>
  </si>
  <si>
    <t>FS5</t>
  </si>
  <si>
    <t>总量</t>
  </si>
  <si>
    <t>围堰支护工程</t>
  </si>
  <si>
    <t>锁扣钢管桩</t>
  </si>
  <si>
    <t>￠820×14mm</t>
  </si>
  <si>
    <t>t</t>
  </si>
  <si>
    <t>围檩</t>
  </si>
  <si>
    <t>HW400×400×13×21</t>
  </si>
  <si>
    <t>内支撑</t>
  </si>
  <si>
    <t>￠609×16mm</t>
  </si>
  <si>
    <t>围檩翼缘连接板</t>
  </si>
  <si>
    <t>厚21mm钢板</t>
  </si>
  <si>
    <t>围檩腹板连接板</t>
  </si>
  <si>
    <t>围檩双拼H钢连接缀板1</t>
  </si>
  <si>
    <t>厚16mm钢板</t>
  </si>
  <si>
    <t>腰梁加劲板1</t>
  </si>
  <si>
    <t>腰梁转角加劲板</t>
  </si>
  <si>
    <t>腰梁转角封头板</t>
  </si>
  <si>
    <t>厚12mm钢板</t>
  </si>
  <si>
    <t>内支撑支座</t>
  </si>
  <si>
    <t>支座位置腰梁加劲板</t>
  </si>
  <si>
    <t>围檩托架</t>
  </si>
  <si>
    <t>工字钢Ｉ25b</t>
  </si>
  <si>
    <t>承台垫层砼封底</t>
  </si>
  <si>
    <t>C25</t>
  </si>
  <si>
    <t>m3</t>
  </si>
  <si>
    <t>土工开挖</t>
  </si>
  <si>
    <t>挖至围堰外，配合装车
（不含运输）</t>
  </si>
  <si>
    <t>投  标  报  价</t>
  </si>
  <si>
    <t>工程量</t>
  </si>
  <si>
    <t>除税单价（元）</t>
  </si>
  <si>
    <t>合价</t>
  </si>
  <si>
    <t>备注</t>
  </si>
  <si>
    <t>围堰支护施工和拆除费</t>
  </si>
  <si>
    <t>元/吨</t>
  </si>
  <si>
    <t>本项最高限价：1238.53元</t>
  </si>
  <si>
    <t>围堰支护运输费（运入和运出）</t>
  </si>
  <si>
    <t>本项最高限价：110.09元</t>
  </si>
  <si>
    <t>元/m³</t>
  </si>
  <si>
    <t>本项最高限价：32.11元，项目部提供混凝土</t>
  </si>
  <si>
    <t>土方开挖（挖至围堰外，配合装车
，不含运输）</t>
  </si>
  <si>
    <t>本项最高限价：11.01元</t>
  </si>
  <si>
    <t>抽排水</t>
  </si>
  <si>
    <t>项</t>
  </si>
  <si>
    <t>本项最高限价：12550.46元</t>
  </si>
  <si>
    <t>围堰支护租赁费</t>
  </si>
  <si>
    <t>元/天*吨</t>
  </si>
  <si>
    <t>本项最高限价：4.13元，第1天至第90天</t>
  </si>
  <si>
    <t>第91天至第120天</t>
  </si>
  <si>
    <t>第121天至第150天</t>
  </si>
  <si>
    <t>第151天至第180天</t>
  </si>
  <si>
    <t>第181天至第210天</t>
  </si>
  <si>
    <t>其他</t>
  </si>
  <si>
    <t>方案设计费、出图费、专家评审费等</t>
  </si>
  <si>
    <t>不可竞争费用</t>
  </si>
  <si>
    <t>劳务报价（不含税）</t>
  </si>
  <si>
    <t>机械报价（不含税）</t>
  </si>
  <si>
    <t>合计（不含税）</t>
  </si>
  <si>
    <t>临时防撞设施招标工程量清单</t>
  </si>
  <si>
    <t>特征描述</t>
  </si>
  <si>
    <t>钢管桩（施工和拆除费）</t>
  </si>
  <si>
    <t>1、桩长18m、φ630mm、壁厚10mm
2、防护材料种类：喷砂除锈
3、超强耐磨环氧漆</t>
  </si>
  <si>
    <t>钢支撑、钢拉条</t>
  </si>
  <si>
    <t>1、[32槽钢剪刀撑</t>
  </si>
  <si>
    <t>浮筒</t>
  </si>
  <si>
    <t>1、塑料
2、满足图纸设计和航道主管部门要求</t>
  </si>
  <si>
    <t>m</t>
  </si>
  <si>
    <t>投标人提供材料</t>
  </si>
  <si>
    <t>临时防撞设施（施工和拆除费）</t>
  </si>
  <si>
    <t>临时防撞设施（运入和运出）</t>
  </si>
  <si>
    <t>元/m</t>
  </si>
  <si>
    <t>本项最高限价：110.09元，投标人提供材料</t>
  </si>
  <si>
    <t>暂列金额</t>
  </si>
</sst>
</file>

<file path=xl/styles.xml><?xml version="1.0" encoding="utf-8"?>
<styleSheet xmlns="http://schemas.openxmlformats.org/spreadsheetml/2006/main" xmlns:mc="http://schemas.openxmlformats.org/markup-compatibility/2006" xmlns:xr9="http://schemas.microsoft.com/office/spreadsheetml/2016/revision9" mc:Ignorable="xr9">
  <numFmts count="5">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0.00_ "/>
  </numFmts>
  <fonts count="28">
    <font>
      <sz val="11"/>
      <color theme="1"/>
      <name val="宋体"/>
      <charset val="134"/>
      <scheme val="minor"/>
    </font>
    <font>
      <b/>
      <sz val="20"/>
      <color theme="1"/>
      <name val="宋体"/>
      <charset val="134"/>
      <scheme val="minor"/>
    </font>
    <font>
      <b/>
      <sz val="11"/>
      <color theme="1"/>
      <name val="宋体"/>
      <charset val="134"/>
      <scheme val="minor"/>
    </font>
    <font>
      <sz val="11"/>
      <color rgb="FFFF0000"/>
      <name val="宋体"/>
      <charset val="134"/>
      <scheme val="minor"/>
    </font>
    <font>
      <sz val="10"/>
      <name val="Arial"/>
      <charset val="0"/>
    </font>
    <font>
      <b/>
      <sz val="14"/>
      <name val="宋体"/>
      <charset val="134"/>
    </font>
    <font>
      <sz val="11"/>
      <name val="宋体"/>
      <charset val="0"/>
      <scheme val="major"/>
    </font>
    <font>
      <sz val="11"/>
      <name val="宋体"/>
      <charset val="134"/>
    </font>
    <font>
      <sz val="11"/>
      <color rgb="FFFF0000"/>
      <name val="宋体"/>
      <charset val="134"/>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s>
  <fills count="36">
    <fill>
      <patternFill patternType="none"/>
    </fill>
    <fill>
      <patternFill patternType="gray125"/>
    </fill>
    <fill>
      <patternFill patternType="solid">
        <fgColor rgb="FFFFC000"/>
        <bgColor indexed="64"/>
      </patternFill>
    </fill>
    <fill>
      <patternFill patternType="solid">
        <fgColor rgb="FFFFC000"/>
        <bgColor indexed="64"/>
      </patternFill>
    </fill>
    <fill>
      <patternFill patternType="solid">
        <fgColor rgb="FFFFFF00"/>
        <bgColor indexed="64"/>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41">
    <border>
      <left/>
      <right/>
      <top/>
      <bottom/>
      <diagonal/>
    </border>
    <border>
      <left style="medium">
        <color auto="1"/>
      </left>
      <right style="thin">
        <color auto="1"/>
      </right>
      <top style="medium">
        <color auto="1"/>
      </top>
      <bottom style="thin">
        <color auto="1"/>
      </bottom>
      <diagonal/>
    </border>
    <border>
      <left style="thin">
        <color auto="1"/>
      </left>
      <right style="thin">
        <color auto="1"/>
      </right>
      <top style="medium">
        <color auto="1"/>
      </top>
      <bottom style="thin">
        <color auto="1"/>
      </bottom>
      <diagonal/>
    </border>
    <border>
      <left style="thin">
        <color auto="1"/>
      </left>
      <right/>
      <top style="medium">
        <color auto="1"/>
      </top>
      <bottom style="thin">
        <color auto="1"/>
      </bottom>
      <diagonal/>
    </border>
    <border>
      <left/>
      <right/>
      <top style="medium">
        <color auto="1"/>
      </top>
      <bottom style="thin">
        <color auto="1"/>
      </bottom>
      <diagonal/>
    </border>
    <border>
      <left/>
      <right style="thin">
        <color auto="1"/>
      </right>
      <top style="medium">
        <color auto="1"/>
      </top>
      <bottom style="thin">
        <color auto="1"/>
      </bottom>
      <diagonal/>
    </border>
    <border>
      <left style="thin">
        <color auto="1"/>
      </left>
      <right style="medium">
        <color auto="1"/>
      </right>
      <top style="medium">
        <color auto="1"/>
      </top>
      <bottom style="thin">
        <color auto="1"/>
      </bottom>
      <diagonal/>
    </border>
    <border>
      <left style="medium">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right style="medium">
        <color auto="1"/>
      </right>
      <top style="thin">
        <color auto="1"/>
      </top>
      <bottom style="thin">
        <color auto="1"/>
      </bottom>
      <diagonal/>
    </border>
    <border>
      <left style="thin">
        <color auto="1"/>
      </left>
      <right style="thin">
        <color auto="1"/>
      </right>
      <top style="thin">
        <color auto="1"/>
      </top>
      <bottom style="thin">
        <color auto="1"/>
      </bottom>
      <diagonal/>
    </border>
    <border>
      <left style="thin">
        <color auto="1"/>
      </left>
      <right style="medium">
        <color auto="1"/>
      </right>
      <top style="thin">
        <color auto="1"/>
      </top>
      <bottom style="thin">
        <color auto="1"/>
      </bottom>
      <diagonal/>
    </border>
    <border>
      <left style="medium">
        <color auto="1"/>
      </left>
      <right/>
      <top style="thin">
        <color auto="1"/>
      </top>
      <bottom style="thin">
        <color auto="1"/>
      </bottom>
      <diagonal/>
    </border>
    <border>
      <left style="thin">
        <color auto="1"/>
      </left>
      <right/>
      <top style="thin">
        <color auto="1"/>
      </top>
      <bottom/>
      <diagonal/>
    </border>
    <border>
      <left/>
      <right style="thin">
        <color auto="1"/>
      </right>
      <top style="thin">
        <color auto="1"/>
      </top>
      <bottom/>
      <diagonal/>
    </border>
    <border>
      <left style="thin">
        <color auto="1"/>
      </left>
      <right/>
      <top/>
      <bottom/>
      <diagonal/>
    </border>
    <border>
      <left/>
      <right style="thin">
        <color auto="1"/>
      </right>
      <top/>
      <bottom/>
      <diagonal/>
    </border>
    <border>
      <left style="thin">
        <color auto="1"/>
      </left>
      <right/>
      <top/>
      <bottom style="thin">
        <color auto="1"/>
      </bottom>
      <diagonal/>
    </border>
    <border>
      <left/>
      <right style="thin">
        <color auto="1"/>
      </right>
      <top/>
      <bottom style="thin">
        <color auto="1"/>
      </bottom>
      <diagonal/>
    </border>
    <border>
      <left style="medium">
        <color auto="1"/>
      </left>
      <right style="thin">
        <color auto="1"/>
      </right>
      <top style="thin">
        <color auto="1"/>
      </top>
      <bottom style="medium">
        <color auto="1"/>
      </bottom>
      <diagonal/>
    </border>
    <border>
      <left style="thin">
        <color auto="1"/>
      </left>
      <right/>
      <top style="thin">
        <color auto="1"/>
      </top>
      <bottom style="medium">
        <color auto="1"/>
      </bottom>
      <diagonal/>
    </border>
    <border>
      <left/>
      <right/>
      <top style="thin">
        <color auto="1"/>
      </top>
      <bottom style="medium">
        <color auto="1"/>
      </bottom>
      <diagonal/>
    </border>
    <border>
      <left/>
      <right style="thin">
        <color auto="1"/>
      </right>
      <top style="thin">
        <color auto="1"/>
      </top>
      <bottom style="medium">
        <color auto="1"/>
      </bottom>
      <diagonal/>
    </border>
    <border>
      <left style="thin">
        <color auto="1"/>
      </left>
      <right style="thin">
        <color auto="1"/>
      </right>
      <top style="thin">
        <color auto="1"/>
      </top>
      <bottom style="medium">
        <color auto="1"/>
      </bottom>
      <diagonal/>
    </border>
    <border>
      <left style="thin">
        <color auto="1"/>
      </left>
      <right style="medium">
        <color auto="1"/>
      </right>
      <top style="thin">
        <color auto="1"/>
      </top>
      <bottom style="medium">
        <color auto="1"/>
      </bottom>
      <diagonal/>
    </border>
    <border>
      <left style="medium">
        <color auto="1"/>
      </left>
      <right style="thin">
        <color auto="1"/>
      </right>
      <top style="medium">
        <color indexed="0"/>
      </top>
      <bottom style="thin">
        <color auto="1"/>
      </bottom>
      <diagonal/>
    </border>
    <border>
      <left style="thin">
        <color auto="1"/>
      </left>
      <right style="medium">
        <color indexed="0"/>
      </right>
      <top style="medium">
        <color indexed="0"/>
      </top>
      <bottom style="thin">
        <color auto="1"/>
      </bottom>
      <diagonal/>
    </border>
    <border>
      <left style="thin">
        <color auto="1"/>
      </left>
      <right style="medium">
        <color indexed="0"/>
      </right>
      <top style="thin">
        <color auto="1"/>
      </top>
      <bottom style="thin">
        <color auto="1"/>
      </bottom>
      <diagonal/>
    </border>
    <border>
      <left style="medium">
        <color auto="1"/>
      </left>
      <right style="thin">
        <color auto="1"/>
      </right>
      <top style="thin">
        <color indexed="8"/>
      </top>
      <bottom style="thin">
        <color auto="1"/>
      </bottom>
      <diagonal/>
    </border>
    <border>
      <left style="medium">
        <color auto="1"/>
      </left>
      <right style="thin">
        <color auto="1"/>
      </right>
      <top style="thin">
        <color auto="1"/>
      </top>
      <bottom style="medium">
        <color indexed="0"/>
      </bottom>
      <diagonal/>
    </border>
    <border>
      <left style="thin">
        <color auto="1"/>
      </left>
      <right style="medium">
        <color indexed="0"/>
      </right>
      <top style="thin">
        <color auto="1"/>
      </top>
      <bottom style="medium">
        <color indexed="0"/>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0" fillId="0" borderId="0">
      <alignment vertical="center"/>
    </xf>
    <xf numFmtId="44" fontId="0" fillId="0" borderId="0">
      <alignment vertical="center"/>
    </xf>
    <xf numFmtId="9" fontId="0" fillId="0" borderId="0">
      <alignment vertical="center"/>
    </xf>
    <xf numFmtId="41" fontId="0" fillId="0" borderId="0">
      <alignment vertical="center"/>
    </xf>
    <xf numFmtId="42" fontId="0" fillId="0" borderId="0">
      <alignment vertical="center"/>
    </xf>
    <xf numFmtId="0" fontId="9" fillId="0" borderId="0">
      <alignment vertical="center"/>
    </xf>
    <xf numFmtId="0" fontId="10" fillId="0" borderId="0">
      <alignment vertical="center"/>
    </xf>
    <xf numFmtId="0" fontId="0" fillId="5" borderId="33">
      <alignment vertical="center"/>
    </xf>
    <xf numFmtId="0" fontId="11" fillId="0" borderId="0">
      <alignment vertical="center"/>
    </xf>
    <xf numFmtId="0" fontId="12" fillId="0" borderId="0">
      <alignment vertical="center"/>
    </xf>
    <xf numFmtId="0" fontId="13" fillId="0" borderId="0">
      <alignment vertical="center"/>
    </xf>
    <xf numFmtId="0" fontId="14" fillId="0" borderId="34">
      <alignment vertical="center"/>
    </xf>
    <xf numFmtId="0" fontId="15" fillId="0" borderId="34">
      <alignment vertical="center"/>
    </xf>
    <xf numFmtId="0" fontId="16" fillId="0" borderId="35">
      <alignment vertical="center"/>
    </xf>
    <xf numFmtId="0" fontId="16" fillId="0" borderId="0">
      <alignment vertical="center"/>
    </xf>
    <xf numFmtId="0" fontId="17" fillId="6" borderId="36">
      <alignment vertical="center"/>
    </xf>
    <xf numFmtId="0" fontId="18" fillId="7" borderId="37">
      <alignment vertical="center"/>
    </xf>
    <xf numFmtId="0" fontId="19" fillId="7" borderId="36">
      <alignment vertical="center"/>
    </xf>
    <xf numFmtId="0" fontId="20" fillId="8" borderId="38">
      <alignment vertical="center"/>
    </xf>
    <xf numFmtId="0" fontId="21" fillId="0" borderId="39">
      <alignment vertical="center"/>
    </xf>
    <xf numFmtId="0" fontId="22" fillId="0" borderId="40">
      <alignment vertical="center"/>
    </xf>
    <xf numFmtId="0" fontId="23" fillId="9" borderId="0">
      <alignment vertical="center"/>
    </xf>
    <xf numFmtId="0" fontId="24" fillId="10" borderId="0">
      <alignment vertical="center"/>
    </xf>
    <xf numFmtId="0" fontId="25" fillId="11" borderId="0">
      <alignment vertical="center"/>
    </xf>
    <xf numFmtId="0" fontId="26" fillId="12" borderId="0">
      <alignment vertical="center"/>
    </xf>
    <xf numFmtId="0" fontId="27" fillId="13" borderId="0">
      <alignment vertical="center"/>
    </xf>
    <xf numFmtId="0" fontId="27" fillId="14" borderId="0">
      <alignment vertical="center"/>
    </xf>
    <xf numFmtId="0" fontId="26" fillId="15" borderId="0">
      <alignment vertical="center"/>
    </xf>
    <xf numFmtId="0" fontId="26" fillId="16" borderId="0">
      <alignment vertical="center"/>
    </xf>
    <xf numFmtId="0" fontId="27" fillId="17" borderId="0">
      <alignment vertical="center"/>
    </xf>
    <xf numFmtId="0" fontId="27" fillId="18" borderId="0">
      <alignment vertical="center"/>
    </xf>
    <xf numFmtId="0" fontId="26" fillId="19" borderId="0">
      <alignment vertical="center"/>
    </xf>
    <xf numFmtId="0" fontId="26" fillId="20" borderId="0">
      <alignment vertical="center"/>
    </xf>
    <xf numFmtId="0" fontId="27" fillId="21" borderId="0">
      <alignment vertical="center"/>
    </xf>
    <xf numFmtId="0" fontId="27" fillId="22" borderId="0">
      <alignment vertical="center"/>
    </xf>
    <xf numFmtId="0" fontId="26" fillId="23" borderId="0">
      <alignment vertical="center"/>
    </xf>
    <xf numFmtId="0" fontId="26" fillId="24" borderId="0">
      <alignment vertical="center"/>
    </xf>
    <xf numFmtId="0" fontId="27" fillId="25" borderId="0">
      <alignment vertical="center"/>
    </xf>
    <xf numFmtId="0" fontId="27" fillId="26" borderId="0">
      <alignment vertical="center"/>
    </xf>
    <xf numFmtId="0" fontId="26" fillId="27" borderId="0">
      <alignment vertical="center"/>
    </xf>
    <xf numFmtId="0" fontId="26" fillId="28" borderId="0">
      <alignment vertical="center"/>
    </xf>
    <xf numFmtId="0" fontId="27" fillId="29" borderId="0">
      <alignment vertical="center"/>
    </xf>
    <xf numFmtId="0" fontId="27" fillId="30" borderId="0">
      <alignment vertical="center"/>
    </xf>
    <xf numFmtId="0" fontId="26" fillId="31" borderId="0">
      <alignment vertical="center"/>
    </xf>
    <xf numFmtId="0" fontId="26" fillId="32" borderId="0">
      <alignment vertical="center"/>
    </xf>
    <xf numFmtId="0" fontId="27" fillId="33" borderId="0">
      <alignment vertical="center"/>
    </xf>
    <xf numFmtId="0" fontId="27" fillId="34" borderId="0">
      <alignment vertical="center"/>
    </xf>
    <xf numFmtId="0" fontId="26" fillId="35" borderId="0">
      <alignment vertical="center"/>
    </xf>
  </cellStyleXfs>
  <cellXfs count="102">
    <xf numFmtId="0" fontId="0" fillId="0" borderId="0" xfId="0" applyAlignment="1">
      <alignment vertical="center"/>
    </xf>
    <xf numFmtId="0" fontId="0" fillId="0" borderId="0" xfId="0" applyAlignment="1">
      <alignment horizontal="center" vertical="center"/>
    </xf>
    <xf numFmtId="0" fontId="0" fillId="0" borderId="0" xfId="0" applyFill="1" applyAlignment="1">
      <alignment horizontal="center" vertical="center"/>
    </xf>
    <xf numFmtId="0" fontId="1" fillId="0" borderId="0" xfId="0" applyFont="1" applyBorder="1" applyAlignment="1">
      <alignment horizontal="center" vertical="center"/>
    </xf>
    <xf numFmtId="0" fontId="0" fillId="0" borderId="1" xfId="0" applyBorder="1" applyAlignment="1">
      <alignment horizontal="center" vertical="center"/>
    </xf>
    <xf numFmtId="0" fontId="0" fillId="0" borderId="2" xfId="0" applyBorder="1" applyAlignment="1">
      <alignment horizontal="center" vertical="center"/>
    </xf>
    <xf numFmtId="0" fontId="0" fillId="0" borderId="3" xfId="0" applyBorder="1" applyAlignment="1">
      <alignment horizontal="center" vertical="center"/>
    </xf>
    <xf numFmtId="0" fontId="0" fillId="0" borderId="4" xfId="0" applyBorder="1" applyAlignment="1">
      <alignment horizontal="center" vertical="center"/>
    </xf>
    <xf numFmtId="0" fontId="0" fillId="0" borderId="5" xfId="0" applyBorder="1" applyAlignment="1">
      <alignment horizontal="center" vertical="center"/>
    </xf>
    <xf numFmtId="0" fontId="0" fillId="0" borderId="6" xfId="0" applyBorder="1" applyAlignment="1">
      <alignment horizontal="center" vertical="center"/>
    </xf>
    <xf numFmtId="0" fontId="0" fillId="0" borderId="7" xfId="0" applyBorder="1" applyAlignment="1">
      <alignment horizontal="center" vertical="center"/>
    </xf>
    <xf numFmtId="0" fontId="0" fillId="0" borderId="8" xfId="0" applyBorder="1" applyAlignment="1">
      <alignment horizontal="left" vertical="center"/>
    </xf>
    <xf numFmtId="0" fontId="0" fillId="0" borderId="9" xfId="0" applyBorder="1" applyAlignment="1">
      <alignment horizontal="left" vertical="center"/>
    </xf>
    <xf numFmtId="0" fontId="0" fillId="0" borderId="9" xfId="0" applyBorder="1" applyAlignment="1">
      <alignment vertical="center"/>
    </xf>
    <xf numFmtId="176" fontId="0" fillId="0" borderId="8" xfId="0" applyNumberFormat="1" applyBorder="1" applyAlignment="1">
      <alignment horizontal="center" vertical="center"/>
    </xf>
    <xf numFmtId="176" fontId="0" fillId="0" borderId="10" xfId="0" applyNumberFormat="1" applyBorder="1" applyAlignment="1">
      <alignment horizontal="center" vertical="center"/>
    </xf>
    <xf numFmtId="0" fontId="0" fillId="0" borderId="11" xfId="0" applyBorder="1" applyAlignment="1">
      <alignment vertical="center"/>
    </xf>
    <xf numFmtId="0" fontId="0" fillId="0" borderId="12" xfId="0" applyBorder="1" applyAlignment="1">
      <alignment horizontal="center" vertical="center"/>
    </xf>
    <xf numFmtId="176" fontId="0" fillId="0" borderId="8" xfId="0" applyNumberFormat="1" applyBorder="1" applyAlignment="1">
      <alignment horizontal="left" vertical="center" wrapText="1"/>
    </xf>
    <xf numFmtId="176" fontId="0" fillId="0" borderId="9" xfId="0" applyNumberFormat="1" applyBorder="1" applyAlignment="1">
      <alignment horizontal="left" vertical="center" wrapText="1"/>
    </xf>
    <xf numFmtId="176" fontId="0" fillId="0" borderId="10" xfId="0" applyNumberFormat="1" applyBorder="1" applyAlignment="1">
      <alignment horizontal="left" vertical="center" wrapText="1"/>
    </xf>
    <xf numFmtId="176" fontId="0" fillId="0" borderId="12" xfId="0" applyNumberFormat="1" applyBorder="1" applyAlignment="1">
      <alignment horizontal="center" vertical="center"/>
    </xf>
    <xf numFmtId="176" fontId="0" fillId="0" borderId="13" xfId="0" applyNumberFormat="1" applyBorder="1" applyAlignment="1">
      <alignment horizontal="center" vertical="center"/>
    </xf>
    <xf numFmtId="0" fontId="0" fillId="0" borderId="10" xfId="0" applyBorder="1" applyAlignment="1">
      <alignment horizontal="left" vertical="center"/>
    </xf>
    <xf numFmtId="0" fontId="0" fillId="0" borderId="8" xfId="0" applyBorder="1" applyAlignment="1">
      <alignment horizontal="left" vertical="center" wrapText="1"/>
    </xf>
    <xf numFmtId="0" fontId="1" fillId="0" borderId="14" xfId="0" applyFont="1" applyBorder="1" applyAlignment="1">
      <alignment horizontal="center" vertical="center"/>
    </xf>
    <xf numFmtId="0" fontId="1" fillId="0" borderId="9" xfId="0" applyFont="1" applyBorder="1" applyAlignment="1">
      <alignment horizontal="center" vertical="center"/>
    </xf>
    <xf numFmtId="0" fontId="1" fillId="0" borderId="11" xfId="0" applyFont="1" applyBorder="1" applyAlignment="1">
      <alignment horizontal="center" vertical="center"/>
    </xf>
    <xf numFmtId="0" fontId="0" fillId="0" borderId="8" xfId="0" applyBorder="1" applyAlignment="1">
      <alignment horizontal="center" vertical="center" wrapText="1"/>
    </xf>
    <xf numFmtId="0" fontId="0" fillId="0" borderId="10" xfId="0" applyBorder="1" applyAlignment="1">
      <alignment horizontal="center" vertical="center" wrapText="1"/>
    </xf>
    <xf numFmtId="0" fontId="0" fillId="0" borderId="13" xfId="0" applyBorder="1" applyAlignment="1">
      <alignment horizontal="center" vertical="center"/>
    </xf>
    <xf numFmtId="176" fontId="0" fillId="0" borderId="8" xfId="0" applyNumberFormat="1" applyBorder="1" applyAlignment="1">
      <alignment horizontal="center" vertical="center" wrapText="1"/>
    </xf>
    <xf numFmtId="176" fontId="0" fillId="0" borderId="10" xfId="0" applyNumberFormat="1" applyBorder="1" applyAlignment="1">
      <alignment horizontal="center" vertical="center" wrapText="1"/>
    </xf>
    <xf numFmtId="176" fontId="2" fillId="2" borderId="12" xfId="0" applyNumberFormat="1" applyFont="1" applyFill="1" applyBorder="1" applyAlignment="1">
      <alignment horizontal="center" vertical="center"/>
    </xf>
    <xf numFmtId="0" fontId="3" fillId="0" borderId="13" xfId="0" applyFont="1" applyBorder="1" applyAlignment="1">
      <alignment horizontal="center" vertical="center" wrapText="1"/>
    </xf>
    <xf numFmtId="0" fontId="0" fillId="0" borderId="15" xfId="0" applyBorder="1" applyAlignment="1">
      <alignment horizontal="center" vertical="center" wrapText="1"/>
    </xf>
    <xf numFmtId="0" fontId="0" fillId="0" borderId="16" xfId="0" applyBorder="1" applyAlignment="1">
      <alignment horizontal="center" vertical="center" wrapText="1"/>
    </xf>
    <xf numFmtId="0" fontId="0" fillId="0" borderId="15" xfId="0" applyBorder="1" applyAlignment="1">
      <alignment horizontal="center" vertical="center"/>
    </xf>
    <xf numFmtId="0" fontId="0" fillId="0" borderId="16" xfId="0" applyBorder="1" applyAlignment="1">
      <alignment horizontal="center" vertical="center"/>
    </xf>
    <xf numFmtId="176" fontId="2" fillId="3" borderId="12" xfId="0" applyNumberFormat="1" applyFont="1" applyFill="1" applyBorder="1" applyAlignment="1">
      <alignment horizontal="center" vertical="center"/>
    </xf>
    <xf numFmtId="0" fontId="0" fillId="0" borderId="0" xfId="0" applyAlignment="1">
      <alignment horizontal="left" vertical="center"/>
    </xf>
    <xf numFmtId="0" fontId="0" fillId="0" borderId="17" xfId="0" applyBorder="1" applyAlignment="1">
      <alignment horizontal="center" vertical="center"/>
    </xf>
    <xf numFmtId="0" fontId="0" fillId="0" borderId="18" xfId="0" applyBorder="1" applyAlignment="1">
      <alignment horizontal="center" vertical="center"/>
    </xf>
    <xf numFmtId="176" fontId="0" fillId="0" borderId="9" xfId="0" applyNumberFormat="1" applyBorder="1" applyAlignment="1">
      <alignment horizontal="center" vertical="center"/>
    </xf>
    <xf numFmtId="0" fontId="0" fillId="0" borderId="19" xfId="0" applyBorder="1" applyAlignment="1">
      <alignment horizontal="center" vertical="center"/>
    </xf>
    <xf numFmtId="0" fontId="0" fillId="0" borderId="20" xfId="0" applyBorder="1" applyAlignment="1">
      <alignment horizontal="center" vertical="center"/>
    </xf>
    <xf numFmtId="0" fontId="0" fillId="4" borderId="7" xfId="0" applyFill="1" applyBorder="1" applyAlignment="1">
      <alignment horizontal="center" vertical="center"/>
    </xf>
    <xf numFmtId="0" fontId="0" fillId="4" borderId="19" xfId="0" applyFill="1" applyBorder="1" applyAlignment="1">
      <alignment horizontal="center" vertical="center"/>
    </xf>
    <xf numFmtId="0" fontId="0" fillId="4" borderId="20" xfId="0" applyFill="1" applyBorder="1" applyAlignment="1">
      <alignment horizontal="center" vertical="center"/>
    </xf>
    <xf numFmtId="0" fontId="0" fillId="4" borderId="12" xfId="0" applyFill="1" applyBorder="1" applyAlignment="1">
      <alignment horizontal="center" vertical="center"/>
    </xf>
    <xf numFmtId="176" fontId="0" fillId="4" borderId="12" xfId="0" applyNumberFormat="1" applyFill="1" applyBorder="1" applyAlignment="1">
      <alignment horizontal="center" vertical="center"/>
    </xf>
    <xf numFmtId="0" fontId="0" fillId="4" borderId="13" xfId="0" applyFill="1" applyBorder="1" applyAlignment="1">
      <alignment horizontal="center" vertical="center"/>
    </xf>
    <xf numFmtId="0" fontId="0" fillId="0" borderId="7" xfId="0" applyFill="1" applyBorder="1" applyAlignment="1">
      <alignment horizontal="center" vertical="center"/>
    </xf>
    <xf numFmtId="0" fontId="0" fillId="0" borderId="12" xfId="0" applyFill="1" applyBorder="1" applyAlignment="1">
      <alignment horizontal="center" vertical="center"/>
    </xf>
    <xf numFmtId="176" fontId="0" fillId="0" borderId="12" xfId="0" applyNumberFormat="1" applyFill="1" applyBorder="1" applyAlignment="1">
      <alignment horizontal="center" vertical="center"/>
    </xf>
    <xf numFmtId="0" fontId="0" fillId="0" borderId="13" xfId="0" applyFill="1" applyBorder="1" applyAlignment="1">
      <alignment horizontal="center" vertical="center"/>
    </xf>
    <xf numFmtId="0" fontId="0" fillId="0" borderId="8" xfId="0" applyFill="1" applyBorder="1" applyAlignment="1">
      <alignment horizontal="center" vertical="center"/>
    </xf>
    <xf numFmtId="0" fontId="0" fillId="0" borderId="9" xfId="0" applyFill="1" applyBorder="1" applyAlignment="1">
      <alignment horizontal="center" vertical="center"/>
    </xf>
    <xf numFmtId="0" fontId="0" fillId="0" borderId="10" xfId="0" applyFill="1" applyBorder="1" applyAlignment="1">
      <alignment horizontal="center" vertical="center"/>
    </xf>
    <xf numFmtId="0" fontId="0" fillId="0" borderId="21" xfId="0" applyBorder="1" applyAlignment="1">
      <alignment horizontal="center" vertical="center"/>
    </xf>
    <xf numFmtId="0" fontId="0" fillId="0" borderId="22" xfId="0" applyBorder="1" applyAlignment="1">
      <alignment horizontal="center" vertical="center"/>
    </xf>
    <xf numFmtId="0" fontId="0" fillId="0" borderId="23" xfId="0" applyBorder="1" applyAlignment="1">
      <alignment horizontal="center" vertical="center"/>
    </xf>
    <xf numFmtId="0" fontId="0" fillId="0" borderId="24" xfId="0" applyBorder="1" applyAlignment="1">
      <alignment horizontal="center" vertical="center"/>
    </xf>
    <xf numFmtId="176" fontId="0" fillId="0" borderId="25" xfId="0" applyNumberFormat="1" applyBorder="1" applyAlignment="1">
      <alignment horizontal="center" vertical="center"/>
    </xf>
    <xf numFmtId="0" fontId="0" fillId="0" borderId="26" xfId="0" applyBorder="1" applyAlignment="1">
      <alignment horizontal="center" vertical="center"/>
    </xf>
    <xf numFmtId="0" fontId="0" fillId="0" borderId="0" xfId="0" applyBorder="1" applyAlignment="1">
      <alignment horizontal="center" vertical="center"/>
    </xf>
    <xf numFmtId="176" fontId="0" fillId="0" borderId="0" xfId="0" applyNumberFormat="1" applyAlignment="1">
      <alignment horizontal="center" vertical="center"/>
    </xf>
    <xf numFmtId="0" fontId="0" fillId="0" borderId="0" xfId="0" applyAlignment="1">
      <alignment horizontal="center" vertical="center" wrapText="1"/>
    </xf>
    <xf numFmtId="0" fontId="1" fillId="0" borderId="0" xfId="0" applyFont="1" applyBorder="1" applyAlignment="1">
      <alignment horizontal="center" vertical="center" wrapText="1"/>
    </xf>
    <xf numFmtId="0" fontId="0" fillId="0" borderId="6" xfId="0" applyBorder="1" applyAlignment="1">
      <alignment horizontal="center" vertical="center" wrapText="1"/>
    </xf>
    <xf numFmtId="0" fontId="0" fillId="0" borderId="8" xfId="0" applyBorder="1" applyAlignment="1">
      <alignment horizontal="center" vertical="center"/>
    </xf>
    <xf numFmtId="0" fontId="0" fillId="0" borderId="10" xfId="0" applyBorder="1" applyAlignment="1">
      <alignment horizontal="center" vertical="center"/>
    </xf>
    <xf numFmtId="0" fontId="0" fillId="0" borderId="13" xfId="0" applyBorder="1" applyAlignment="1">
      <alignment horizontal="center" vertical="center" wrapText="1"/>
    </xf>
    <xf numFmtId="176" fontId="0" fillId="0" borderId="13" xfId="0" applyNumberFormat="1" applyBorder="1" applyAlignment="1">
      <alignment horizontal="center" vertical="center" wrapText="1"/>
    </xf>
    <xf numFmtId="176" fontId="0" fillId="0" borderId="7" xfId="0" applyNumberFormat="1" applyBorder="1" applyAlignment="1">
      <alignment horizontal="center" vertical="center"/>
    </xf>
    <xf numFmtId="176" fontId="0" fillId="0" borderId="13" xfId="0" applyNumberFormat="1" applyFill="1" applyBorder="1" applyAlignment="1">
      <alignment horizontal="center" vertical="center" wrapText="1"/>
    </xf>
    <xf numFmtId="0" fontId="0" fillId="0" borderId="12" xfId="0" applyBorder="1" applyAlignment="1">
      <alignment horizontal="center" vertical="center" wrapText="1"/>
    </xf>
    <xf numFmtId="0" fontId="1" fillId="0" borderId="11" xfId="0" applyFont="1" applyBorder="1" applyAlignment="1">
      <alignment horizontal="center" vertical="center" wrapText="1"/>
    </xf>
    <xf numFmtId="0" fontId="0" fillId="0" borderId="15" xfId="0" applyFill="1" applyBorder="1" applyAlignment="1">
      <alignment horizontal="center" vertical="center"/>
    </xf>
    <xf numFmtId="0" fontId="0" fillId="0" borderId="16" xfId="0" applyFill="1" applyBorder="1" applyAlignment="1">
      <alignment horizontal="center" vertical="center"/>
    </xf>
    <xf numFmtId="0" fontId="0" fillId="4" borderId="13" xfId="0" applyFill="1" applyBorder="1" applyAlignment="1">
      <alignment horizontal="center" vertical="center" wrapText="1"/>
    </xf>
    <xf numFmtId="0" fontId="0" fillId="0" borderId="13" xfId="0" applyFill="1" applyBorder="1" applyAlignment="1">
      <alignment horizontal="center" vertical="center" wrapText="1"/>
    </xf>
    <xf numFmtId="0" fontId="0" fillId="0" borderId="25" xfId="0" applyBorder="1" applyAlignment="1">
      <alignment horizontal="center" vertical="center"/>
    </xf>
    <xf numFmtId="0" fontId="0" fillId="0" borderId="26" xfId="0" applyBorder="1" applyAlignment="1">
      <alignment horizontal="center" vertical="center" wrapText="1"/>
    </xf>
    <xf numFmtId="0" fontId="0" fillId="0" borderId="0" xfId="0" applyBorder="1" applyAlignment="1">
      <alignment horizontal="center" vertical="center" wrapText="1"/>
    </xf>
    <xf numFmtId="0" fontId="0" fillId="0" borderId="0" xfId="0" applyBorder="1" applyAlignment="1">
      <alignment horizontal="left" vertical="center"/>
    </xf>
    <xf numFmtId="0" fontId="0" fillId="0" borderId="0" xfId="0" applyBorder="1" applyAlignment="1">
      <alignment vertical="center"/>
    </xf>
    <xf numFmtId="0" fontId="0" fillId="0" borderId="2" xfId="0" applyBorder="1" applyAlignment="1">
      <alignment horizontal="center" vertical="center" wrapText="1"/>
    </xf>
    <xf numFmtId="0" fontId="0" fillId="0" borderId="12" xfId="0" applyBorder="1" applyAlignment="1">
      <alignment vertical="center"/>
    </xf>
    <xf numFmtId="176" fontId="0" fillId="0" borderId="12" xfId="0" applyNumberFormat="1" applyBorder="1" applyAlignment="1">
      <alignment vertical="center"/>
    </xf>
    <xf numFmtId="176" fontId="0" fillId="0" borderId="13" xfId="0" applyNumberFormat="1" applyBorder="1" applyAlignment="1">
      <alignment vertical="center"/>
    </xf>
    <xf numFmtId="176" fontId="0" fillId="0" borderId="25" xfId="0" applyNumberFormat="1" applyBorder="1" applyAlignment="1">
      <alignment vertical="center"/>
    </xf>
    <xf numFmtId="176" fontId="0" fillId="0" borderId="26" xfId="0" applyNumberFormat="1" applyBorder="1" applyAlignment="1">
      <alignment vertical="center"/>
    </xf>
    <xf numFmtId="0" fontId="4" fillId="0" borderId="0" xfId="0" applyFont="1" applyFill="1" applyBorder="1" applyAlignment="1"/>
    <xf numFmtId="0" fontId="5" fillId="0" borderId="0" xfId="0" applyFont="1" applyFill="1" applyBorder="1" applyAlignment="1">
      <alignment horizontal="center" vertical="center"/>
    </xf>
    <xf numFmtId="0" fontId="6" fillId="0" borderId="27" xfId="0" applyFont="1" applyFill="1" applyBorder="1" applyAlignment="1">
      <alignment horizontal="center" vertical="center"/>
    </xf>
    <xf numFmtId="0" fontId="7" fillId="0" borderId="28" xfId="0" applyFont="1" applyFill="1" applyBorder="1" applyAlignment="1">
      <alignment horizontal="left" vertical="center" wrapText="1"/>
    </xf>
    <xf numFmtId="0" fontId="6" fillId="0" borderId="7" xfId="0" applyFont="1" applyFill="1" applyBorder="1" applyAlignment="1">
      <alignment horizontal="center" vertical="center"/>
    </xf>
    <xf numFmtId="0" fontId="7" fillId="0" borderId="29" xfId="0" applyFont="1" applyFill="1" applyBorder="1" applyAlignment="1">
      <alignment horizontal="left" vertical="center" wrapText="1"/>
    </xf>
    <xf numFmtId="0" fontId="6" fillId="0" borderId="30" xfId="0" applyFont="1" applyFill="1" applyBorder="1" applyAlignment="1">
      <alignment horizontal="center" vertical="center"/>
    </xf>
    <xf numFmtId="0" fontId="6" fillId="0" borderId="31" xfId="0" applyFont="1" applyFill="1" applyBorder="1" applyAlignment="1">
      <alignment horizontal="center" vertical="center"/>
    </xf>
    <xf numFmtId="0" fontId="8" fillId="0" borderId="32" xfId="0" applyFont="1" applyFill="1" applyBorder="1" applyAlignment="1">
      <alignment horizontal="left" vertical="center" wrapText="1"/>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7" Type="http://schemas.openxmlformats.org/officeDocument/2006/relationships/styles" Target="styles.xml"/><Relationship Id="rId6" Type="http://schemas.openxmlformats.org/officeDocument/2006/relationships/sharedStrings" Target="sharedStrings.xml"/><Relationship Id="rId5" Type="http://schemas.openxmlformats.org/officeDocument/2006/relationships/theme" Target="theme/theme1.xml"/><Relationship Id="rId4" Type="http://schemas.openxmlformats.org/officeDocument/2006/relationships/worksheet" Target="worksheets/sheet4.xml"/><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s>
</file>

<file path=xl/theme/theme1.xml><?xml version="1.0" encoding="utf-8"?>
<a:theme xmlns:a="http://schemas.openxmlformats.org/drawingml/2006/main" name="WPS">
  <a:themeElements>
    <a:clrScheme name="WPS">
      <a:dk1>
        <a:sysClr val="windowText" lastClr="000000"/>
      </a:dk1>
      <a:lt1>
        <a:sysClr val="window" lastClr="FFFFFF"/>
      </a:lt1>
      <a:dk2>
        <a:srgbClr val="44546A"/>
      </a:dk2>
      <a:lt2>
        <a:srgbClr val="E7E6E6"/>
      </a:lt2>
      <a:accent1>
        <a:srgbClr val="4874CB"/>
      </a:accent1>
      <a:accent2>
        <a:srgbClr val="EE822F"/>
      </a:accent2>
      <a:accent3>
        <a:srgbClr val="F2BA02"/>
      </a:accent3>
      <a:accent4>
        <a:srgbClr val="75BD42"/>
      </a:accent4>
      <a:accent5>
        <a:srgbClr val="30C0B4"/>
      </a:accent5>
      <a:accent6>
        <a:srgbClr val="E54C5E"/>
      </a:accent6>
      <a:hlink>
        <a:srgbClr val="0026E5"/>
      </a:hlink>
      <a:folHlink>
        <a:srgbClr val="7E1FAD"/>
      </a:folHlink>
    </a:clrScheme>
    <a:fontScheme name="WPS">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WPS">
      <a:fillStyleLst>
        <a:solidFill>
          <a:schemeClr val="phClr"/>
        </a:solidFill>
        <a:gradFill>
          <a:gsLst>
            <a:gs pos="0">
              <a:schemeClr val="phClr">
                <a:lumOff val="17500"/>
              </a:schemeClr>
            </a:gs>
            <a:gs pos="100000">
              <a:schemeClr val="phClr"/>
            </a:gs>
          </a:gsLst>
          <a:lin ang="2700000" scaled="0"/>
        </a:gradFill>
        <a:gradFill>
          <a:gsLst>
            <a:gs pos="0">
              <a:schemeClr val="phClr">
                <a:hueOff val="-2520000"/>
              </a:schemeClr>
            </a:gs>
            <a:gs pos="100000">
              <a:schemeClr val="phClr"/>
            </a:gs>
          </a:gsLst>
          <a:lin ang="2700000" scaled="0"/>
        </a:gradFill>
      </a:fillStyleLst>
      <a:lnStyleLst>
        <a:ln w="12700" cap="flat" cmpd="sng" algn="ctr">
          <a:solidFill>
            <a:schemeClr val="phClr"/>
          </a:solidFill>
          <a:prstDash val="solid"/>
          <a:miter lim="800000"/>
        </a:ln>
        <a:ln w="12700" cap="flat" cmpd="sng" algn="ctr">
          <a:solidFill>
            <a:schemeClr val="phClr"/>
          </a:solidFill>
          <a:prstDash val="solid"/>
          <a:miter lim="800000"/>
        </a:ln>
        <a:ln w="12700" cap="flat" cmpd="sng" algn="ctr">
          <a:gradFill>
            <a:gsLst>
              <a:gs pos="0">
                <a:schemeClr val="phClr">
                  <a:hueOff val="-4200000"/>
                </a:schemeClr>
              </a:gs>
              <a:gs pos="100000">
                <a:schemeClr val="phClr"/>
              </a:gs>
            </a:gsLst>
            <a:lin ang="2700000" scaled="1"/>
          </a:gradFill>
          <a:prstDash val="solid"/>
          <a:miter lim="800000"/>
        </a:ln>
      </a:lnStyleLst>
      <a:effectStyleLst>
        <a:effectStyle>
          <a:effectLst>
            <a:outerShdw blurRad="101600" dist="50800" dir="5400000" algn="ctr" rotWithShape="0">
              <a:schemeClr val="phClr">
                <a:alpha val="60000"/>
              </a:schemeClr>
            </a:outerShdw>
          </a:effectLst>
        </a:effectStyle>
        <a:effectStyle>
          <a:effectLst>
            <a:reflection stA="50000" endA="300" endPos="40000" dist="25400" dir="5400000" sy="-100000" algn="bl" rotWithShape="0"/>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5"/>
  <dimension ref="A1:B11"/>
  <sheetViews>
    <sheetView tabSelected="1" zoomScale="130" zoomScaleNormal="130" workbookViewId="0">
      <selection activeCell="A12" sqref="A12"/>
    </sheetView>
  </sheetViews>
  <sheetFormatPr defaultColWidth="8.88333333333333" defaultRowHeight="12.75" outlineLevelCol="1"/>
  <cols>
    <col min="1" max="1" width="4.13333333333333" style="93" customWidth="1"/>
    <col min="2" max="2" width="81.4416666666667" style="93" customWidth="1"/>
    <col min="3" max="16384" width="8.88333333333333" style="93"/>
  </cols>
  <sheetData>
    <row r="1" s="93" customFormat="1" ht="30" customHeight="1" spans="1:2">
      <c r="A1" s="94" t="s">
        <v>0</v>
      </c>
      <c r="B1" s="94"/>
    </row>
    <row r="2" s="93" customFormat="1" ht="60" customHeight="1" spans="1:2">
      <c r="A2" s="95">
        <v>1</v>
      </c>
      <c r="B2" s="96" t="s">
        <v>1</v>
      </c>
    </row>
    <row r="3" s="93" customFormat="1" ht="76" customHeight="1" spans="1:2">
      <c r="A3" s="97">
        <v>2</v>
      </c>
      <c r="B3" s="98" t="s">
        <v>2</v>
      </c>
    </row>
    <row r="4" s="93" customFormat="1" ht="17" customHeight="1" spans="1:2">
      <c r="A4" s="97">
        <v>3</v>
      </c>
      <c r="B4" s="98" t="s">
        <v>3</v>
      </c>
    </row>
    <row r="5" s="93" customFormat="1" ht="13.5" spans="1:2">
      <c r="A5" s="99">
        <v>4</v>
      </c>
      <c r="B5" s="98" t="s">
        <v>4</v>
      </c>
    </row>
    <row r="6" s="93" customFormat="1" ht="13.5" spans="1:2">
      <c r="A6" s="99">
        <v>5</v>
      </c>
      <c r="B6" s="98" t="s">
        <v>5</v>
      </c>
    </row>
    <row r="7" s="93" customFormat="1" ht="27" spans="1:2">
      <c r="A7" s="97">
        <v>6</v>
      </c>
      <c r="B7" s="98" t="s">
        <v>6</v>
      </c>
    </row>
    <row r="8" s="93" customFormat="1" ht="13.5" spans="1:2">
      <c r="A8" s="97">
        <v>7</v>
      </c>
      <c r="B8" s="98" t="s">
        <v>7</v>
      </c>
    </row>
    <row r="9" s="93" customFormat="1" ht="13.5" spans="1:2">
      <c r="A9" s="99">
        <v>8</v>
      </c>
      <c r="B9" s="98" t="s">
        <v>8</v>
      </c>
    </row>
    <row r="10" s="93" customFormat="1" ht="13.5" spans="1:2">
      <c r="A10" s="99">
        <v>9</v>
      </c>
      <c r="B10" s="98" t="s">
        <v>9</v>
      </c>
    </row>
    <row r="11" s="93" customFormat="1" ht="60" customHeight="1" spans="1:2">
      <c r="A11" s="100">
        <v>10</v>
      </c>
      <c r="B11" s="101" t="s">
        <v>10</v>
      </c>
    </row>
  </sheetData>
  <mergeCells count="1">
    <mergeCell ref="A1:B1"/>
  </mergeCells>
  <pageMargins left="0.75" right="0.75" top="1" bottom="1" header="0.5" footer="0.5"/>
  <pageSetup paperSize="9" orientation="portrait"/>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6"/>
  <dimension ref="A1:G7"/>
  <sheetViews>
    <sheetView zoomScale="130" zoomScaleNormal="130" workbookViewId="0">
      <selection activeCell="F7" sqref="F7"/>
    </sheetView>
  </sheetViews>
  <sheetFormatPr defaultColWidth="8.89166666666667" defaultRowHeight="13.5" outlineLevelRow="6" outlineLevelCol="6"/>
  <cols>
    <col min="2" max="3" width="13.5583333333333" customWidth="1"/>
    <col min="4" max="5" width="13.5833333333333" customWidth="1"/>
    <col min="6" max="6" width="15.725" customWidth="1"/>
    <col min="7" max="7" width="11.95" customWidth="1"/>
  </cols>
  <sheetData>
    <row r="1" ht="32" customHeight="1" spans="1:7">
      <c r="A1" s="3" t="s">
        <v>11</v>
      </c>
      <c r="B1" s="3"/>
      <c r="C1" s="3"/>
      <c r="D1" s="3"/>
      <c r="E1" s="3"/>
      <c r="F1" s="3"/>
      <c r="G1" s="3"/>
    </row>
    <row r="2" ht="25" customHeight="1" spans="1:7">
      <c r="A2" s="85" t="s">
        <v>12</v>
      </c>
      <c r="B2" s="85"/>
      <c r="C2" s="85"/>
      <c r="D2" s="85"/>
      <c r="E2" s="85"/>
      <c r="F2" s="85"/>
      <c r="G2" s="86" t="s">
        <v>13</v>
      </c>
    </row>
    <row r="3" ht="25" customHeight="1" spans="1:7">
      <c r="A3" s="4" t="s">
        <v>14</v>
      </c>
      <c r="B3" s="5" t="s">
        <v>15</v>
      </c>
      <c r="C3" s="5" t="s">
        <v>16</v>
      </c>
      <c r="D3" s="87" t="s">
        <v>17</v>
      </c>
      <c r="E3" s="87"/>
      <c r="F3" s="87"/>
      <c r="G3" s="69"/>
    </row>
    <row r="4" ht="30" customHeight="1" spans="1:7">
      <c r="A4" s="10"/>
      <c r="B4" s="17"/>
      <c r="C4" s="17"/>
      <c r="D4" s="76" t="s">
        <v>18</v>
      </c>
      <c r="E4" s="76" t="s">
        <v>19</v>
      </c>
      <c r="F4" s="76" t="s">
        <v>20</v>
      </c>
      <c r="G4" s="72" t="s">
        <v>21</v>
      </c>
    </row>
    <row r="5" ht="33" customHeight="1" spans="1:7">
      <c r="A5" s="10">
        <v>1</v>
      </c>
      <c r="B5" s="88" t="s">
        <v>22</v>
      </c>
      <c r="C5" s="89">
        <f>D5+E5+F5+G5</f>
        <v>6993146.2948844</v>
      </c>
      <c r="D5" s="89">
        <f>围堰支护!H31</f>
        <v>3852127.5119266</v>
      </c>
      <c r="E5" s="89">
        <f>D5*0.03</f>
        <v>115563.825357798</v>
      </c>
      <c r="F5" s="89">
        <f>围堰支护!H32</f>
        <v>2775646.75009174</v>
      </c>
      <c r="G5" s="90">
        <f>F5*0.09</f>
        <v>249808.207508257</v>
      </c>
    </row>
    <row r="6" ht="33" customHeight="1" spans="1:7">
      <c r="A6" s="10">
        <v>2</v>
      </c>
      <c r="B6" s="88" t="s">
        <v>23</v>
      </c>
      <c r="C6" s="89">
        <f>D6+E6+F6+G6</f>
        <v>369065.607798165</v>
      </c>
      <c r="D6" s="89">
        <f>临时防撞设施!H18</f>
        <v>195344.036697248</v>
      </c>
      <c r="E6" s="89">
        <f>D6*0.03</f>
        <v>5860.32110091743</v>
      </c>
      <c r="F6" s="89">
        <f>临时防撞设施!H19</f>
        <v>154001.146788991</v>
      </c>
      <c r="G6" s="90">
        <f>F6*0.09</f>
        <v>13860.1032110092</v>
      </c>
    </row>
    <row r="7" ht="33" customHeight="1" spans="1:7">
      <c r="A7" s="59" t="s">
        <v>24</v>
      </c>
      <c r="B7" s="82"/>
      <c r="C7" s="91">
        <f t="shared" ref="C7:G7" si="0">SUM(C5:C6)</f>
        <v>7362211.90268257</v>
      </c>
      <c r="D7" s="91">
        <f t="shared" si="0"/>
        <v>4047471.54862385</v>
      </c>
      <c r="E7" s="91">
        <f t="shared" si="0"/>
        <v>121424.146458716</v>
      </c>
      <c r="F7" s="91">
        <f t="shared" si="0"/>
        <v>2929647.89688073</v>
      </c>
      <c r="G7" s="92">
        <f t="shared" si="0"/>
        <v>263668.310719266</v>
      </c>
    </row>
  </sheetData>
  <mergeCells count="7">
    <mergeCell ref="A1:G1"/>
    <mergeCell ref="A2:F2"/>
    <mergeCell ref="D3:G3"/>
    <mergeCell ref="A7:B7"/>
    <mergeCell ref="A3:A4"/>
    <mergeCell ref="B3:B4"/>
    <mergeCell ref="C3:C4"/>
  </mergeCells>
  <pageMargins left="0.75" right="0.432638888888889" top="1" bottom="1" header="0.5" footer="0.5"/>
  <pageSetup paperSize="9" orientation="portrait"/>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1">
    <pageSetUpPr fitToPage="1"/>
  </sheetPr>
  <dimension ref="A1:I42"/>
  <sheetViews>
    <sheetView topLeftCell="A9" workbookViewId="0">
      <selection activeCell="I25" sqref="I25"/>
    </sheetView>
  </sheetViews>
  <sheetFormatPr defaultColWidth="9" defaultRowHeight="13.5"/>
  <cols>
    <col min="1" max="1" width="15.6333333333333" style="1" customWidth="1"/>
    <col min="2" max="2" width="21.95" style="1" customWidth="1"/>
    <col min="3" max="3" width="23.8916666666667" style="1" customWidth="1"/>
    <col min="4" max="4" width="12.25" style="1" customWidth="1"/>
    <col min="5" max="8" width="15.6333333333333" style="1" customWidth="1"/>
    <col min="9" max="9" width="23.375" style="67" customWidth="1"/>
    <col min="10" max="10" width="9" style="1"/>
    <col min="11" max="11" width="15.5833333333333" style="1" customWidth="1"/>
    <col min="12" max="16384" width="9" style="1"/>
  </cols>
  <sheetData>
    <row r="1" ht="48" customHeight="1" spans="1:9">
      <c r="A1" s="3" t="s">
        <v>25</v>
      </c>
      <c r="B1" s="3"/>
      <c r="C1" s="3"/>
      <c r="D1" s="3"/>
      <c r="E1" s="3"/>
      <c r="F1" s="3"/>
      <c r="G1" s="3"/>
      <c r="H1" s="3"/>
      <c r="I1" s="68"/>
    </row>
    <row r="2" ht="30" customHeight="1" spans="1:9">
      <c r="A2" s="4" t="s">
        <v>14</v>
      </c>
      <c r="B2" s="5" t="s">
        <v>15</v>
      </c>
      <c r="C2" s="5" t="s">
        <v>26</v>
      </c>
      <c r="D2" s="5" t="s">
        <v>27</v>
      </c>
      <c r="E2" s="5" t="s">
        <v>28</v>
      </c>
      <c r="F2" s="5" t="s">
        <v>29</v>
      </c>
      <c r="G2" s="5" t="s">
        <v>30</v>
      </c>
      <c r="H2" s="5" t="s">
        <v>31</v>
      </c>
      <c r="I2" s="69" t="s">
        <v>32</v>
      </c>
    </row>
    <row r="3" ht="30" customHeight="1" spans="1:9">
      <c r="A3" s="10">
        <v>1</v>
      </c>
      <c r="B3" s="70" t="s">
        <v>33</v>
      </c>
      <c r="C3" s="71"/>
      <c r="D3" s="17"/>
      <c r="E3" s="17"/>
      <c r="F3" s="17"/>
      <c r="G3" s="17"/>
      <c r="H3" s="17"/>
      <c r="I3" s="72"/>
    </row>
    <row r="4" ht="30" customHeight="1" spans="1:9">
      <c r="A4" s="10">
        <v>1.1</v>
      </c>
      <c r="B4" s="17" t="s">
        <v>34</v>
      </c>
      <c r="C4" s="17" t="s">
        <v>35</v>
      </c>
      <c r="D4" s="17" t="s">
        <v>36</v>
      </c>
      <c r="E4" s="21">
        <v>604.176</v>
      </c>
      <c r="F4" s="21">
        <v>589.44</v>
      </c>
      <c r="G4" s="21">
        <v>589.44</v>
      </c>
      <c r="H4" s="21">
        <v>604.176</v>
      </c>
      <c r="I4" s="73">
        <f>E4+F4+G4+H4</f>
        <v>2387.232</v>
      </c>
    </row>
    <row r="5" ht="30" customHeight="1" spans="1:9">
      <c r="A5" s="10">
        <v>1.2</v>
      </c>
      <c r="B5" s="17" t="s">
        <v>37</v>
      </c>
      <c r="C5" s="17" t="s">
        <v>38</v>
      </c>
      <c r="D5" s="17" t="s">
        <v>36</v>
      </c>
      <c r="E5" s="21">
        <v>67.063488</v>
      </c>
      <c r="F5" s="21">
        <v>65.30496</v>
      </c>
      <c r="G5" s="21">
        <v>65.30496</v>
      </c>
      <c r="H5" s="21">
        <v>67.063488</v>
      </c>
      <c r="I5" s="73">
        <f t="shared" ref="I5:I19" si="0">E5+F5+G5+H5</f>
        <v>264.736896</v>
      </c>
    </row>
    <row r="6" ht="30" customHeight="1" spans="1:9">
      <c r="A6" s="10">
        <v>1.3</v>
      </c>
      <c r="B6" s="17" t="s">
        <v>39</v>
      </c>
      <c r="C6" s="17" t="s">
        <v>40</v>
      </c>
      <c r="D6" s="17" t="s">
        <v>36</v>
      </c>
      <c r="E6" s="21">
        <v>33.504</v>
      </c>
      <c r="F6" s="21">
        <v>33.504</v>
      </c>
      <c r="G6" s="21">
        <v>33.504</v>
      </c>
      <c r="H6" s="21">
        <v>33.504</v>
      </c>
      <c r="I6" s="73">
        <f t="shared" si="0"/>
        <v>134.016</v>
      </c>
    </row>
    <row r="7" ht="30" customHeight="1" spans="1:9">
      <c r="A7" s="10">
        <v>1.4</v>
      </c>
      <c r="B7" s="17" t="s">
        <v>41</v>
      </c>
      <c r="C7" s="17" t="s">
        <v>42</v>
      </c>
      <c r="D7" s="17" t="s">
        <v>36</v>
      </c>
      <c r="E7" s="21">
        <v>1.43488</v>
      </c>
      <c r="F7" s="21">
        <v>1.43488</v>
      </c>
      <c r="G7" s="21">
        <v>1.43488</v>
      </c>
      <c r="H7" s="21">
        <v>1.43488</v>
      </c>
      <c r="I7" s="73">
        <f t="shared" si="0"/>
        <v>5.73952</v>
      </c>
    </row>
    <row r="8" ht="30" customHeight="1" spans="1:9">
      <c r="A8" s="10">
        <v>1.5</v>
      </c>
      <c r="B8" s="17" t="s">
        <v>43</v>
      </c>
      <c r="C8" s="17" t="s">
        <v>42</v>
      </c>
      <c r="D8" s="17" t="s">
        <v>36</v>
      </c>
      <c r="E8" s="21">
        <v>1.2576</v>
      </c>
      <c r="F8" s="21">
        <v>1.2576</v>
      </c>
      <c r="G8" s="21">
        <v>1.2576</v>
      </c>
      <c r="H8" s="21">
        <v>1.2576</v>
      </c>
      <c r="I8" s="73">
        <f t="shared" si="0"/>
        <v>5.0304</v>
      </c>
    </row>
    <row r="9" ht="30" customHeight="1" spans="1:9">
      <c r="A9" s="10">
        <v>1.6</v>
      </c>
      <c r="B9" s="17" t="s">
        <v>44</v>
      </c>
      <c r="C9" s="17" t="s">
        <v>45</v>
      </c>
      <c r="D9" s="17" t="s">
        <v>36</v>
      </c>
      <c r="E9" s="21">
        <v>11.25376</v>
      </c>
      <c r="F9" s="21">
        <v>11.25376</v>
      </c>
      <c r="G9" s="21">
        <v>11.25376</v>
      </c>
      <c r="H9" s="21">
        <v>11.25376</v>
      </c>
      <c r="I9" s="73">
        <f t="shared" si="0"/>
        <v>45.01504</v>
      </c>
    </row>
    <row r="10" ht="30" customHeight="1" spans="1:9">
      <c r="A10" s="10">
        <v>1.7</v>
      </c>
      <c r="B10" s="17" t="s">
        <v>46</v>
      </c>
      <c r="C10" s="17" t="s">
        <v>45</v>
      </c>
      <c r="D10" s="17" t="s">
        <v>36</v>
      </c>
      <c r="E10" s="21">
        <v>2.76928</v>
      </c>
      <c r="F10" s="21">
        <v>2.76928</v>
      </c>
      <c r="G10" s="21">
        <v>2.76928</v>
      </c>
      <c r="H10" s="21">
        <v>2.76928</v>
      </c>
      <c r="I10" s="73">
        <f t="shared" si="0"/>
        <v>11.07712</v>
      </c>
    </row>
    <row r="11" ht="30" customHeight="1" spans="1:9">
      <c r="A11" s="10">
        <v>1.8</v>
      </c>
      <c r="B11" s="17" t="s">
        <v>47</v>
      </c>
      <c r="C11" s="17" t="s">
        <v>45</v>
      </c>
      <c r="D11" s="17" t="s">
        <v>36</v>
      </c>
      <c r="E11" s="21">
        <v>0.462208</v>
      </c>
      <c r="F11" s="21">
        <v>0.462208</v>
      </c>
      <c r="G11" s="21">
        <v>0.462208</v>
      </c>
      <c r="H11" s="21">
        <v>0.462208</v>
      </c>
      <c r="I11" s="73">
        <f t="shared" si="0"/>
        <v>1.848832</v>
      </c>
    </row>
    <row r="12" ht="30" customHeight="1" spans="1:9">
      <c r="A12" s="10">
        <v>1.9</v>
      </c>
      <c r="B12" s="17" t="s">
        <v>48</v>
      </c>
      <c r="C12" s="17" t="s">
        <v>49</v>
      </c>
      <c r="D12" s="17" t="s">
        <v>36</v>
      </c>
      <c r="E12" s="21">
        <v>0.964608</v>
      </c>
      <c r="F12" s="21">
        <v>0.964608</v>
      </c>
      <c r="G12" s="21">
        <v>0.964608</v>
      </c>
      <c r="H12" s="21">
        <v>0.964608</v>
      </c>
      <c r="I12" s="73">
        <f t="shared" si="0"/>
        <v>3.858432</v>
      </c>
    </row>
    <row r="13" ht="30" customHeight="1" spans="1:9">
      <c r="A13" s="74">
        <v>1.1</v>
      </c>
      <c r="B13" s="17" t="s">
        <v>50</v>
      </c>
      <c r="C13" s="17" t="s">
        <v>45</v>
      </c>
      <c r="D13" s="17" t="s">
        <v>36</v>
      </c>
      <c r="E13" s="21">
        <v>10.5504</v>
      </c>
      <c r="F13" s="21">
        <v>10.5504</v>
      </c>
      <c r="G13" s="21">
        <v>10.5504</v>
      </c>
      <c r="H13" s="21">
        <v>10.5504</v>
      </c>
      <c r="I13" s="73">
        <f t="shared" si="0"/>
        <v>42.2016</v>
      </c>
    </row>
    <row r="14" ht="30" customHeight="1" spans="1:9">
      <c r="A14" s="10">
        <v>1.11</v>
      </c>
      <c r="B14" s="17" t="s">
        <v>51</v>
      </c>
      <c r="C14" s="17" t="s">
        <v>45</v>
      </c>
      <c r="D14" s="17" t="s">
        <v>36</v>
      </c>
      <c r="E14" s="21">
        <v>3.876992</v>
      </c>
      <c r="F14" s="21">
        <v>3.876992</v>
      </c>
      <c r="G14" s="21">
        <v>3.876992</v>
      </c>
      <c r="H14" s="21">
        <v>3.876992</v>
      </c>
      <c r="I14" s="73">
        <f t="shared" si="0"/>
        <v>15.507968</v>
      </c>
    </row>
    <row r="15" ht="30" customHeight="1" spans="1:9">
      <c r="A15" s="10">
        <v>1.12</v>
      </c>
      <c r="B15" s="17" t="s">
        <v>52</v>
      </c>
      <c r="C15" s="17" t="s">
        <v>53</v>
      </c>
      <c r="D15" s="17" t="s">
        <v>36</v>
      </c>
      <c r="E15" s="21">
        <v>15.736032</v>
      </c>
      <c r="F15" s="21">
        <v>15.332544</v>
      </c>
      <c r="G15" s="21">
        <v>15.332544</v>
      </c>
      <c r="H15" s="21">
        <v>15.736032</v>
      </c>
      <c r="I15" s="73">
        <f t="shared" si="0"/>
        <v>62.137152</v>
      </c>
    </row>
    <row r="16" ht="30" customHeight="1" spans="1:9">
      <c r="A16" s="10">
        <v>1.13</v>
      </c>
      <c r="B16" s="53" t="s">
        <v>54</v>
      </c>
      <c r="C16" s="53" t="s">
        <v>55</v>
      </c>
      <c r="D16" s="53" t="s">
        <v>56</v>
      </c>
      <c r="E16" s="53">
        <f>273*0.5</f>
        <v>136.5</v>
      </c>
      <c r="F16" s="53">
        <f>260*0.5</f>
        <v>130</v>
      </c>
      <c r="G16" s="53">
        <f>260*0.5</f>
        <v>130</v>
      </c>
      <c r="H16" s="53">
        <f>273*0.5</f>
        <v>136.5</v>
      </c>
      <c r="I16" s="75">
        <f t="shared" si="0"/>
        <v>533</v>
      </c>
    </row>
    <row r="17" ht="30" customHeight="1" spans="1:9">
      <c r="A17" s="10">
        <v>1.14</v>
      </c>
      <c r="B17" s="76" t="s">
        <v>57</v>
      </c>
      <c r="C17" s="76" t="s">
        <v>58</v>
      </c>
      <c r="D17" s="17" t="s">
        <v>56</v>
      </c>
      <c r="E17" s="21">
        <v>2870.868</v>
      </c>
      <c r="F17" s="21">
        <v>2722.46</v>
      </c>
      <c r="G17" s="21">
        <v>3275.48</v>
      </c>
      <c r="H17" s="21">
        <v>3268.083</v>
      </c>
      <c r="I17" s="73">
        <f t="shared" si="0"/>
        <v>12136.891</v>
      </c>
    </row>
    <row r="18" ht="43" customHeight="1" spans="1:9">
      <c r="A18" s="25" t="s">
        <v>59</v>
      </c>
      <c r="B18" s="26"/>
      <c r="C18" s="26"/>
      <c r="D18" s="26"/>
      <c r="E18" s="26"/>
      <c r="F18" s="26"/>
      <c r="G18" s="26"/>
      <c r="H18" s="26"/>
      <c r="I18" s="77"/>
    </row>
    <row r="19" ht="30" customHeight="1" spans="1:9">
      <c r="A19" s="10" t="s">
        <v>14</v>
      </c>
      <c r="B19" s="17" t="s">
        <v>15</v>
      </c>
      <c r="C19" s="17"/>
      <c r="D19" s="28" t="s">
        <v>60</v>
      </c>
      <c r="E19" s="29"/>
      <c r="F19" s="17" t="s">
        <v>61</v>
      </c>
      <c r="G19" s="17" t="s">
        <v>27</v>
      </c>
      <c r="H19" s="17" t="s">
        <v>62</v>
      </c>
      <c r="I19" s="72" t="s">
        <v>63</v>
      </c>
    </row>
    <row r="20" ht="30" customHeight="1" spans="1:9">
      <c r="A20" s="10">
        <v>1</v>
      </c>
      <c r="B20" s="17" t="s">
        <v>64</v>
      </c>
      <c r="C20" s="17"/>
      <c r="D20" s="14">
        <f>I4+I5+I6+I7+I8+I9+I10+I11+I12+I13+I14+I15</f>
        <v>2978.40096</v>
      </c>
      <c r="E20" s="15"/>
      <c r="F20" s="33">
        <f>1350/1.09</f>
        <v>1238.53211009174</v>
      </c>
      <c r="G20" s="17" t="s">
        <v>65</v>
      </c>
      <c r="H20" s="21">
        <f>D20*F20</f>
        <v>3688845.22568807</v>
      </c>
      <c r="I20" s="34" t="s">
        <v>66</v>
      </c>
    </row>
    <row r="21" ht="30" customHeight="1" spans="1:9">
      <c r="A21" s="10">
        <v>2</v>
      </c>
      <c r="B21" s="17" t="s">
        <v>67</v>
      </c>
      <c r="C21" s="17"/>
      <c r="D21" s="14">
        <f>D20</f>
        <v>2978.40096</v>
      </c>
      <c r="E21" s="15"/>
      <c r="F21" s="33">
        <f>120/1.09</f>
        <v>110.091743119266</v>
      </c>
      <c r="G21" s="17" t="s">
        <v>65</v>
      </c>
      <c r="H21" s="21">
        <f>D21*F21</f>
        <v>327897.353394495</v>
      </c>
      <c r="I21" s="34" t="s">
        <v>68</v>
      </c>
    </row>
    <row r="22" ht="30" customHeight="1" spans="1:9">
      <c r="A22" s="10">
        <v>3</v>
      </c>
      <c r="B22" s="35" t="s">
        <v>54</v>
      </c>
      <c r="C22" s="36"/>
      <c r="D22" s="14">
        <f>I16</f>
        <v>533</v>
      </c>
      <c r="E22" s="15"/>
      <c r="F22" s="33">
        <f>35/1.09</f>
        <v>32.1100917431193</v>
      </c>
      <c r="G22" s="17" t="s">
        <v>69</v>
      </c>
      <c r="H22" s="21">
        <f>D22*F22</f>
        <v>17114.6788990826</v>
      </c>
      <c r="I22" s="34" t="s">
        <v>70</v>
      </c>
    </row>
    <row r="23" ht="30" customHeight="1" spans="1:9">
      <c r="A23" s="10">
        <v>4</v>
      </c>
      <c r="B23" s="35" t="s">
        <v>71</v>
      </c>
      <c r="C23" s="38"/>
      <c r="D23" s="14">
        <f>I17</f>
        <v>12136.891</v>
      </c>
      <c r="E23" s="15"/>
      <c r="F23" s="33">
        <f>12/1.09</f>
        <v>11.0091743119266</v>
      </c>
      <c r="G23" s="17" t="s">
        <v>69</v>
      </c>
      <c r="H23" s="21">
        <f>D23*F23</f>
        <v>133617.148623853</v>
      </c>
      <c r="I23" s="34" t="s">
        <v>72</v>
      </c>
    </row>
    <row r="24" ht="30" customHeight="1" spans="1:9">
      <c r="A24" s="10">
        <v>5</v>
      </c>
      <c r="B24" s="78" t="s">
        <v>73</v>
      </c>
      <c r="C24" s="79"/>
      <c r="D24" s="53">
        <v>1</v>
      </c>
      <c r="E24" s="53"/>
      <c r="F24" s="33">
        <f>(8*2.5*1.2*30*1*4+2*180*30*1)/1.09</f>
        <v>12550.4587155963</v>
      </c>
      <c r="G24" s="53" t="s">
        <v>74</v>
      </c>
      <c r="H24" s="54">
        <f>D24*F24</f>
        <v>12550.4587155963</v>
      </c>
      <c r="I24" s="34" t="s">
        <v>75</v>
      </c>
    </row>
    <row r="25" ht="30" customHeight="1" spans="1:9">
      <c r="A25" s="10">
        <v>6</v>
      </c>
      <c r="B25" s="37" t="s">
        <v>76</v>
      </c>
      <c r="C25" s="38"/>
      <c r="D25" s="21">
        <f>D20</f>
        <v>2978.40096</v>
      </c>
      <c r="E25" s="21"/>
      <c r="F25" s="39">
        <f>4.5/1.09</f>
        <v>4.12844036697248</v>
      </c>
      <c r="G25" s="17" t="s">
        <v>77</v>
      </c>
      <c r="H25" s="21">
        <f>D25*F25*90</f>
        <v>1106653.56770642</v>
      </c>
      <c r="I25" s="34" t="s">
        <v>78</v>
      </c>
    </row>
    <row r="26" ht="30" customHeight="1" spans="1:9">
      <c r="A26" s="10">
        <v>7</v>
      </c>
      <c r="B26" s="41"/>
      <c r="C26" s="42"/>
      <c r="D26" s="21">
        <f>D20</f>
        <v>2978.40096</v>
      </c>
      <c r="E26" s="21"/>
      <c r="F26" s="43">
        <f>F25*0.95</f>
        <v>3.92201834862385</v>
      </c>
      <c r="G26" s="17" t="s">
        <v>77</v>
      </c>
      <c r="H26" s="21">
        <f>D26*F26*30</f>
        <v>350440.296440367</v>
      </c>
      <c r="I26" s="72" t="s">
        <v>79</v>
      </c>
    </row>
    <row r="27" ht="30" customHeight="1" spans="1:9">
      <c r="A27" s="10">
        <v>8</v>
      </c>
      <c r="B27" s="41"/>
      <c r="C27" s="42"/>
      <c r="D27" s="21">
        <f>D20</f>
        <v>2978.40096</v>
      </c>
      <c r="E27" s="21"/>
      <c r="F27" s="43">
        <f>F25*0.9</f>
        <v>3.71559633027523</v>
      </c>
      <c r="G27" s="17" t="s">
        <v>77</v>
      </c>
      <c r="H27" s="21">
        <f>D27*F27*30</f>
        <v>331996.070311927</v>
      </c>
      <c r="I27" s="72" t="s">
        <v>80</v>
      </c>
    </row>
    <row r="28" ht="30" customHeight="1" spans="1:9">
      <c r="A28" s="10">
        <v>9</v>
      </c>
      <c r="B28" s="41"/>
      <c r="C28" s="42"/>
      <c r="D28" s="21">
        <f>D20</f>
        <v>2978.40096</v>
      </c>
      <c r="E28" s="21"/>
      <c r="F28" s="43">
        <f>F25*0.85</f>
        <v>3.50917431192661</v>
      </c>
      <c r="G28" s="17" t="s">
        <v>77</v>
      </c>
      <c r="H28" s="21">
        <f>D28*F28*30</f>
        <v>313551.844183486</v>
      </c>
      <c r="I28" s="72" t="s">
        <v>81</v>
      </c>
    </row>
    <row r="29" ht="30" customHeight="1" spans="1:9">
      <c r="A29" s="10">
        <v>10</v>
      </c>
      <c r="B29" s="44"/>
      <c r="C29" s="45"/>
      <c r="D29" s="21">
        <f>D20</f>
        <v>2978.40096</v>
      </c>
      <c r="E29" s="21"/>
      <c r="F29" s="21">
        <f>F25*0.8</f>
        <v>3.30275229357798</v>
      </c>
      <c r="G29" s="17" t="s">
        <v>77</v>
      </c>
      <c r="H29" s="21">
        <f>D29*F29*30</f>
        <v>295107.618055046</v>
      </c>
      <c r="I29" s="72" t="s">
        <v>82</v>
      </c>
    </row>
    <row r="30" ht="30" customHeight="1" spans="1:9">
      <c r="A30" s="46">
        <v>11</v>
      </c>
      <c r="B30" s="49" t="s">
        <v>83</v>
      </c>
      <c r="C30" s="49"/>
      <c r="D30" s="49" t="s">
        <v>84</v>
      </c>
      <c r="E30" s="49"/>
      <c r="F30" s="49"/>
      <c r="G30" s="49"/>
      <c r="H30" s="50">
        <v>50000</v>
      </c>
      <c r="I30" s="80" t="s">
        <v>85</v>
      </c>
    </row>
    <row r="31" s="2" customFormat="1" ht="30" customHeight="1" spans="1:9">
      <c r="A31" s="52">
        <v>12</v>
      </c>
      <c r="B31" s="53" t="s">
        <v>86</v>
      </c>
      <c r="C31" s="53"/>
      <c r="D31" s="53"/>
      <c r="E31" s="53"/>
      <c r="F31" s="53"/>
      <c r="G31" s="53"/>
      <c r="H31" s="54">
        <f>H20+H22+H23+H24</f>
        <v>3852127.5119266</v>
      </c>
      <c r="I31" s="81"/>
    </row>
    <row r="32" s="2" customFormat="1" ht="30" customHeight="1" spans="1:9">
      <c r="A32" s="52">
        <v>13</v>
      </c>
      <c r="B32" s="56" t="s">
        <v>87</v>
      </c>
      <c r="C32" s="57"/>
      <c r="D32" s="57"/>
      <c r="E32" s="57"/>
      <c r="F32" s="57"/>
      <c r="G32" s="58"/>
      <c r="H32" s="54">
        <f>H33-H31</f>
        <v>2775646.75009174</v>
      </c>
      <c r="I32" s="81"/>
    </row>
    <row r="33" ht="30" customHeight="1" spans="1:9">
      <c r="A33" s="59">
        <v>14</v>
      </c>
      <c r="B33" s="82" t="s">
        <v>88</v>
      </c>
      <c r="C33" s="82"/>
      <c r="D33" s="82"/>
      <c r="E33" s="82"/>
      <c r="F33" s="82"/>
      <c r="G33" s="82"/>
      <c r="H33" s="63">
        <f>SUM(H20:H30)</f>
        <v>6627774.26201835</v>
      </c>
      <c r="I33" s="83"/>
    </row>
    <row r="34" spans="1:9">
      <c r="A34" s="65"/>
      <c r="B34" s="65"/>
      <c r="C34" s="65"/>
      <c r="D34" s="65"/>
      <c r="E34" s="65"/>
      <c r="F34" s="65"/>
      <c r="G34" s="65"/>
      <c r="H34" s="65"/>
      <c r="I34" s="84"/>
    </row>
    <row r="35" spans="1:9">
      <c r="A35" s="65"/>
      <c r="B35" s="65"/>
      <c r="C35" s="65"/>
      <c r="D35" s="65"/>
      <c r="E35" s="65"/>
      <c r="F35" s="65"/>
      <c r="G35" s="65"/>
      <c r="H35" s="65"/>
      <c r="I35" s="84"/>
    </row>
    <row r="36" spans="1:9">
      <c r="A36" s="65"/>
      <c r="B36" s="65"/>
      <c r="C36" s="65"/>
      <c r="D36" s="65"/>
      <c r="E36" s="65"/>
      <c r="F36" s="65"/>
      <c r="G36" s="65"/>
      <c r="H36" s="65"/>
      <c r="I36" s="84"/>
    </row>
    <row r="37" spans="1:9">
      <c r="A37" s="65"/>
      <c r="B37" s="65"/>
      <c r="C37" s="65"/>
      <c r="D37" s="65"/>
      <c r="E37" s="65"/>
      <c r="F37" s="65"/>
      <c r="G37" s="65"/>
      <c r="H37" s="65"/>
      <c r="I37" s="84"/>
    </row>
    <row r="38" spans="1:9">
      <c r="A38" s="65"/>
      <c r="B38" s="65"/>
      <c r="C38" s="65"/>
      <c r="D38" s="65"/>
      <c r="E38" s="65"/>
      <c r="F38" s="65"/>
      <c r="G38" s="65"/>
      <c r="H38" s="65"/>
      <c r="I38" s="84"/>
    </row>
    <row r="39" spans="1:9">
      <c r="A39" s="65"/>
      <c r="B39" s="65"/>
      <c r="C39" s="65"/>
      <c r="D39" s="65"/>
      <c r="E39" s="65"/>
      <c r="F39" s="65"/>
      <c r="G39" s="65"/>
      <c r="H39" s="65"/>
      <c r="I39" s="84"/>
    </row>
    <row r="40" spans="1:9">
      <c r="A40" s="65"/>
      <c r="B40" s="65"/>
      <c r="C40" s="65"/>
      <c r="D40" s="65"/>
      <c r="E40" s="65"/>
      <c r="F40" s="65"/>
      <c r="G40" s="65"/>
      <c r="H40" s="65"/>
      <c r="I40" s="84"/>
    </row>
    <row r="41" spans="1:9">
      <c r="A41" s="65"/>
      <c r="B41" s="65"/>
      <c r="C41" s="65"/>
      <c r="D41" s="65"/>
      <c r="E41" s="65"/>
      <c r="F41" s="65"/>
      <c r="G41" s="65"/>
      <c r="H41" s="65"/>
      <c r="I41" s="84"/>
    </row>
    <row r="42" spans="1:9">
      <c r="A42" s="65"/>
      <c r="B42" s="65"/>
      <c r="C42" s="65"/>
      <c r="D42" s="65"/>
      <c r="E42" s="65"/>
      <c r="F42" s="65"/>
      <c r="G42" s="65"/>
      <c r="H42" s="65"/>
      <c r="I42" s="84"/>
    </row>
  </sheetData>
  <mergeCells count="26">
    <mergeCell ref="A1:I1"/>
    <mergeCell ref="B3:C3"/>
    <mergeCell ref="A18:I18"/>
    <mergeCell ref="B19:C19"/>
    <mergeCell ref="D19:E19"/>
    <mergeCell ref="B20:C20"/>
    <mergeCell ref="D20:E20"/>
    <mergeCell ref="B21:C21"/>
    <mergeCell ref="D21:E21"/>
    <mergeCell ref="B22:C22"/>
    <mergeCell ref="D22:E22"/>
    <mergeCell ref="B23:C23"/>
    <mergeCell ref="D23:E23"/>
    <mergeCell ref="B24:C24"/>
    <mergeCell ref="D24:E24"/>
    <mergeCell ref="D25:E25"/>
    <mergeCell ref="D26:E26"/>
    <mergeCell ref="D27:E27"/>
    <mergeCell ref="D28:E28"/>
    <mergeCell ref="D29:E29"/>
    <mergeCell ref="B30:C30"/>
    <mergeCell ref="D30:G30"/>
    <mergeCell ref="B31:G31"/>
    <mergeCell ref="B32:G32"/>
    <mergeCell ref="B33:G33"/>
    <mergeCell ref="B25:C29"/>
  </mergeCells>
  <pageMargins left="0.699305555555556" right="0.313888888888889" top="1.14166666666667" bottom="0.75" header="0.3" footer="0.3"/>
  <pageSetup paperSize="9" scale="61" orientation="portrait"/>
  <headerFooter/>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2">
    <pageSetUpPr fitToPage="1"/>
  </sheetPr>
  <dimension ref="A1:M29"/>
  <sheetViews>
    <sheetView topLeftCell="A5" workbookViewId="0">
      <selection activeCell="I9" sqref="I9:I12"/>
    </sheetView>
  </sheetViews>
  <sheetFormatPr defaultColWidth="9" defaultRowHeight="13.5"/>
  <cols>
    <col min="1" max="1" width="15.6333333333333" style="1" customWidth="1"/>
    <col min="2" max="2" width="23.3333333333333" style="1" customWidth="1"/>
    <col min="3" max="3" width="21.1083333333333" style="1" customWidth="1"/>
    <col min="4" max="4" width="20.6666666666667" style="1" customWidth="1"/>
    <col min="5" max="8" width="15.6333333333333" style="1" customWidth="1"/>
    <col min="9" max="9" width="17.225" style="1" customWidth="1"/>
    <col min="10" max="10" width="12.1333333333333" style="1" customWidth="1"/>
    <col min="11" max="12" width="9" style="1"/>
    <col min="13" max="13" width="13" style="1"/>
    <col min="14" max="16384" width="9" style="1"/>
  </cols>
  <sheetData>
    <row r="1" ht="43" customHeight="1" spans="1:10">
      <c r="A1" s="3" t="s">
        <v>89</v>
      </c>
      <c r="B1" s="3"/>
      <c r="C1" s="3"/>
      <c r="D1" s="3"/>
      <c r="E1" s="3"/>
      <c r="F1" s="3"/>
      <c r="G1" s="3"/>
      <c r="H1" s="3"/>
      <c r="I1" s="3"/>
    </row>
    <row r="2" s="1" customFormat="1" ht="30" customHeight="1" spans="1:10">
      <c r="A2" s="4" t="s">
        <v>14</v>
      </c>
      <c r="B2" s="5" t="s">
        <v>15</v>
      </c>
      <c r="C2" s="6" t="s">
        <v>90</v>
      </c>
      <c r="D2" s="7"/>
      <c r="E2" s="8"/>
      <c r="F2" s="5" t="s">
        <v>27</v>
      </c>
      <c r="G2" s="5" t="s">
        <v>60</v>
      </c>
      <c r="H2" s="5"/>
      <c r="I2" s="9" t="s">
        <v>63</v>
      </c>
    </row>
    <row r="3" s="1" customFormat="1" ht="30" customHeight="1" spans="1:10">
      <c r="A3" s="10">
        <v>1</v>
      </c>
      <c r="B3" s="11" t="s">
        <v>23</v>
      </c>
      <c r="C3" s="12"/>
      <c r="D3" s="12"/>
      <c r="E3" s="12"/>
      <c r="F3" s="13"/>
      <c r="G3" s="14"/>
      <c r="H3" s="15"/>
      <c r="I3" s="16"/>
    </row>
    <row r="4" s="1" customFormat="1" ht="55" customHeight="1" spans="1:10">
      <c r="A4" s="10">
        <v>1.1</v>
      </c>
      <c r="B4" s="17" t="s">
        <v>91</v>
      </c>
      <c r="C4" s="18" t="s">
        <v>92</v>
      </c>
      <c r="D4" s="19"/>
      <c r="E4" s="20"/>
      <c r="F4" s="21" t="s">
        <v>36</v>
      </c>
      <c r="G4" s="14">
        <v>107.33</v>
      </c>
      <c r="H4" s="15"/>
      <c r="I4" s="22"/>
    </row>
    <row r="5" s="1" customFormat="1" ht="30" customHeight="1" spans="1:10">
      <c r="A5" s="10">
        <v>1.2</v>
      </c>
      <c r="B5" s="17" t="s">
        <v>93</v>
      </c>
      <c r="C5" s="11" t="s">
        <v>94</v>
      </c>
      <c r="D5" s="12"/>
      <c r="E5" s="23"/>
      <c r="F5" s="21" t="s">
        <v>36</v>
      </c>
      <c r="G5" s="14">
        <v>28.17</v>
      </c>
      <c r="H5" s="15"/>
      <c r="I5" s="22"/>
    </row>
    <row r="6" s="1" customFormat="1" ht="39" customHeight="1" spans="1:10">
      <c r="A6" s="10">
        <v>1.3</v>
      </c>
      <c r="B6" s="17" t="s">
        <v>95</v>
      </c>
      <c r="C6" s="24" t="s">
        <v>96</v>
      </c>
      <c r="D6" s="12"/>
      <c r="E6" s="23"/>
      <c r="F6" s="21" t="s">
        <v>97</v>
      </c>
      <c r="G6" s="14">
        <v>250</v>
      </c>
      <c r="H6" s="15"/>
      <c r="I6" s="22" t="s">
        <v>98</v>
      </c>
    </row>
    <row r="7" ht="43" customHeight="1" spans="1:10">
      <c r="A7" s="25" t="s">
        <v>59</v>
      </c>
      <c r="B7" s="26"/>
      <c r="C7" s="26"/>
      <c r="D7" s="26"/>
      <c r="E7" s="26"/>
      <c r="F7" s="26"/>
      <c r="G7" s="26"/>
      <c r="H7" s="26"/>
      <c r="I7" s="27"/>
    </row>
    <row r="8" ht="30" customHeight="1" spans="1:10">
      <c r="A8" s="10" t="s">
        <v>14</v>
      </c>
      <c r="B8" s="17" t="s">
        <v>15</v>
      </c>
      <c r="C8" s="17"/>
      <c r="D8" s="28" t="s">
        <v>60</v>
      </c>
      <c r="E8" s="29"/>
      <c r="F8" s="17" t="s">
        <v>61</v>
      </c>
      <c r="G8" s="17" t="s">
        <v>27</v>
      </c>
      <c r="H8" s="17" t="s">
        <v>62</v>
      </c>
      <c r="I8" s="30" t="s">
        <v>63</v>
      </c>
    </row>
    <row r="9" ht="84" customHeight="1" spans="1:10">
      <c r="A9" s="10">
        <v>1</v>
      </c>
      <c r="B9" s="17" t="s">
        <v>99</v>
      </c>
      <c r="C9" s="17"/>
      <c r="D9" s="31">
        <f>G4+G5</f>
        <v>135.5</v>
      </c>
      <c r="E9" s="32"/>
      <c r="F9" s="33">
        <f>1350/1.09</f>
        <v>1238.53211009174</v>
      </c>
      <c r="G9" s="17" t="s">
        <v>65</v>
      </c>
      <c r="H9" s="21">
        <f>D9*F9</f>
        <v>167821.100917431</v>
      </c>
      <c r="I9" s="34" t="s">
        <v>66</v>
      </c>
    </row>
    <row r="10" ht="84" customHeight="1" spans="1:10">
      <c r="A10" s="10">
        <v>2</v>
      </c>
      <c r="B10" s="17" t="s">
        <v>100</v>
      </c>
      <c r="C10" s="17"/>
      <c r="D10" s="31">
        <f>D9</f>
        <v>135.5</v>
      </c>
      <c r="E10" s="32"/>
      <c r="F10" s="33">
        <f>120/1.09</f>
        <v>110.091743119266</v>
      </c>
      <c r="G10" s="17" t="s">
        <v>65</v>
      </c>
      <c r="H10" s="21">
        <f>D10*F10</f>
        <v>14917.4311926605</v>
      </c>
      <c r="I10" s="34" t="s">
        <v>68</v>
      </c>
    </row>
    <row r="11" ht="66" customHeight="1" spans="1:10">
      <c r="A11" s="10">
        <v>3</v>
      </c>
      <c r="B11" s="35" t="s">
        <v>95</v>
      </c>
      <c r="C11" s="36"/>
      <c r="D11" s="31">
        <v>250</v>
      </c>
      <c r="E11" s="32"/>
      <c r="F11" s="33">
        <f>120/1.09</f>
        <v>110.091743119266</v>
      </c>
      <c r="G11" s="17" t="s">
        <v>101</v>
      </c>
      <c r="H11" s="21">
        <f>D11*F11</f>
        <v>27522.9357798165</v>
      </c>
      <c r="I11" s="34" t="s">
        <v>102</v>
      </c>
    </row>
    <row r="12" ht="40" customHeight="1" spans="1:10">
      <c r="A12" s="10">
        <v>4</v>
      </c>
      <c r="B12" s="37" t="s">
        <v>76</v>
      </c>
      <c r="C12" s="38"/>
      <c r="D12" s="21">
        <f>D9</f>
        <v>135.5</v>
      </c>
      <c r="E12" s="21"/>
      <c r="F12" s="39">
        <f>4.5/1.09</f>
        <v>4.12844036697248</v>
      </c>
      <c r="G12" s="17" t="s">
        <v>77</v>
      </c>
      <c r="H12" s="21">
        <f>D12*F12*90</f>
        <v>50346.3302752294</v>
      </c>
      <c r="I12" s="34" t="s">
        <v>78</v>
      </c>
      <c r="J12" s="40"/>
    </row>
    <row r="13" ht="40" customHeight="1" spans="1:10">
      <c r="A13" s="10">
        <v>5</v>
      </c>
      <c r="B13" s="41"/>
      <c r="C13" s="42"/>
      <c r="D13" s="21">
        <f>D12</f>
        <v>135.5</v>
      </c>
      <c r="E13" s="21"/>
      <c r="F13" s="43">
        <f>F12*0.95</f>
        <v>3.92201834862385</v>
      </c>
      <c r="G13" s="17" t="s">
        <v>77</v>
      </c>
      <c r="H13" s="21">
        <f t="shared" ref="H13:H16" si="0">D13*F13*30</f>
        <v>15943.004587156</v>
      </c>
      <c r="I13" s="30" t="s">
        <v>79</v>
      </c>
      <c r="J13" s="40"/>
    </row>
    <row r="14" ht="40" customHeight="1" spans="1:10">
      <c r="A14" s="10">
        <v>6</v>
      </c>
      <c r="B14" s="41"/>
      <c r="C14" s="42"/>
      <c r="D14" s="21">
        <f>D12</f>
        <v>135.5</v>
      </c>
      <c r="E14" s="21"/>
      <c r="F14" s="43">
        <f>F12*0.9</f>
        <v>3.71559633027523</v>
      </c>
      <c r="G14" s="17" t="s">
        <v>77</v>
      </c>
      <c r="H14" s="21">
        <f t="shared" si="0"/>
        <v>15103.8990825688</v>
      </c>
      <c r="I14" s="30" t="s">
        <v>80</v>
      </c>
      <c r="J14"/>
    </row>
    <row r="15" ht="40" customHeight="1" spans="1:10">
      <c r="A15" s="10">
        <v>7</v>
      </c>
      <c r="B15" s="41"/>
      <c r="C15" s="42"/>
      <c r="D15" s="21">
        <f>D12</f>
        <v>135.5</v>
      </c>
      <c r="E15" s="21"/>
      <c r="F15" s="43">
        <f>F12*0.85</f>
        <v>3.50917431192661</v>
      </c>
      <c r="G15" s="17" t="s">
        <v>77</v>
      </c>
      <c r="H15" s="21">
        <f t="shared" si="0"/>
        <v>14264.7935779817</v>
      </c>
      <c r="I15" s="30" t="s">
        <v>81</v>
      </c>
    </row>
    <row r="16" ht="40" customHeight="1" spans="1:10">
      <c r="A16" s="10">
        <v>8</v>
      </c>
      <c r="B16" s="44"/>
      <c r="C16" s="45"/>
      <c r="D16" s="21">
        <f>D12</f>
        <v>135.5</v>
      </c>
      <c r="E16" s="21"/>
      <c r="F16" s="21">
        <f>F12*0.8</f>
        <v>3.30275229357798</v>
      </c>
      <c r="G16" s="17" t="s">
        <v>77</v>
      </c>
      <c r="H16" s="21">
        <f t="shared" si="0"/>
        <v>13425.6880733945</v>
      </c>
      <c r="I16" s="30" t="s">
        <v>82</v>
      </c>
    </row>
    <row r="17" ht="30" customHeight="1" spans="1:13">
      <c r="A17" s="46">
        <v>9</v>
      </c>
      <c r="B17" s="47" t="s">
        <v>83</v>
      </c>
      <c r="C17" s="48"/>
      <c r="D17" s="49" t="s">
        <v>103</v>
      </c>
      <c r="E17" s="49"/>
      <c r="F17" s="49"/>
      <c r="G17" s="49"/>
      <c r="H17" s="50">
        <v>30000</v>
      </c>
      <c r="I17" s="51" t="s">
        <v>85</v>
      </c>
    </row>
    <row r="18" s="2" customFormat="1" ht="30" customHeight="1" spans="1:13">
      <c r="A18" s="52">
        <v>10</v>
      </c>
      <c r="B18" s="53" t="s">
        <v>86</v>
      </c>
      <c r="C18" s="53"/>
      <c r="D18" s="53"/>
      <c r="E18" s="53"/>
      <c r="F18" s="53"/>
      <c r="G18" s="53"/>
      <c r="H18" s="54">
        <f>H9+H11</f>
        <v>195344.036697248</v>
      </c>
      <c r="I18" s="55"/>
    </row>
    <row r="19" s="2" customFormat="1" ht="30" customHeight="1" spans="1:13">
      <c r="A19" s="52">
        <v>11</v>
      </c>
      <c r="B19" s="56" t="s">
        <v>87</v>
      </c>
      <c r="C19" s="57"/>
      <c r="D19" s="57"/>
      <c r="E19" s="57"/>
      <c r="F19" s="57"/>
      <c r="G19" s="58"/>
      <c r="H19" s="54">
        <f>H20-H18</f>
        <v>154001.146788991</v>
      </c>
      <c r="I19" s="55"/>
    </row>
    <row r="20" ht="30" customHeight="1" spans="1:13">
      <c r="A20" s="59">
        <v>12</v>
      </c>
      <c r="B20" s="60" t="s">
        <v>88</v>
      </c>
      <c r="C20" s="61"/>
      <c r="D20" s="61"/>
      <c r="E20" s="61"/>
      <c r="F20" s="61"/>
      <c r="G20" s="62"/>
      <c r="H20" s="63">
        <f>SUM(H9:H17)</f>
        <v>349345.183486238</v>
      </c>
      <c r="I20" s="64"/>
    </row>
    <row r="21" spans="1:13">
      <c r="A21" s="65"/>
      <c r="B21" s="65"/>
      <c r="C21" s="65"/>
      <c r="D21" s="65"/>
      <c r="E21" s="65"/>
      <c r="F21" s="65"/>
      <c r="G21" s="65"/>
      <c r="H21" s="65"/>
      <c r="I21" s="65"/>
    </row>
    <row r="22" spans="1:13">
      <c r="A22" s="65"/>
      <c r="B22" s="65"/>
      <c r="C22" s="65"/>
      <c r="D22" s="65"/>
      <c r="E22" s="65"/>
      <c r="F22" s="65"/>
      <c r="G22" s="65"/>
      <c r="H22" s="65"/>
      <c r="I22" s="65"/>
      <c r="M22" s="66"/>
    </row>
    <row r="23" spans="1:13">
      <c r="A23" s="65"/>
      <c r="B23" s="65"/>
      <c r="C23" s="65"/>
      <c r="D23" s="65"/>
      <c r="E23" s="65"/>
      <c r="F23" s="65"/>
      <c r="G23" s="65"/>
      <c r="H23" s="65"/>
      <c r="I23" s="65"/>
    </row>
    <row r="24" spans="1:13">
      <c r="A24" s="65"/>
      <c r="B24" s="65"/>
      <c r="C24" s="65"/>
      <c r="D24" s="65"/>
      <c r="E24" s="65"/>
      <c r="F24" s="65"/>
      <c r="G24" s="65"/>
      <c r="H24" s="65"/>
      <c r="I24" s="65"/>
    </row>
    <row r="25" spans="1:13">
      <c r="A25" s="65"/>
      <c r="B25" s="65"/>
      <c r="C25" s="65"/>
      <c r="D25" s="65"/>
      <c r="E25" s="65"/>
      <c r="F25" s="65"/>
      <c r="G25" s="65"/>
      <c r="H25" s="65"/>
      <c r="I25" s="65"/>
    </row>
    <row r="26" spans="1:13">
      <c r="A26" s="65"/>
      <c r="B26" s="65"/>
      <c r="C26" s="65"/>
      <c r="D26" s="65"/>
      <c r="E26" s="65"/>
      <c r="F26" s="65"/>
      <c r="G26" s="65"/>
      <c r="H26" s="65"/>
      <c r="I26" s="65"/>
    </row>
    <row r="27" spans="1:13">
      <c r="A27" s="65"/>
      <c r="B27" s="65"/>
      <c r="C27" s="65"/>
      <c r="D27" s="65"/>
      <c r="E27" s="65"/>
      <c r="F27" s="65"/>
      <c r="G27" s="65"/>
      <c r="H27" s="65"/>
      <c r="I27" s="65"/>
    </row>
    <row r="28" spans="1:13">
      <c r="A28" s="65"/>
      <c r="B28" s="65"/>
      <c r="C28" s="65"/>
      <c r="D28" s="65"/>
      <c r="E28" s="65"/>
      <c r="F28" s="65"/>
      <c r="G28" s="65"/>
      <c r="H28" s="65"/>
      <c r="I28" s="65"/>
    </row>
    <row r="29" spans="1:13">
      <c r="A29" s="65"/>
      <c r="B29" s="65"/>
      <c r="C29" s="65"/>
      <c r="D29" s="65"/>
      <c r="E29" s="65"/>
      <c r="F29" s="65"/>
      <c r="G29" s="65"/>
      <c r="H29" s="65"/>
      <c r="I29" s="65"/>
    </row>
  </sheetData>
  <mergeCells count="31">
    <mergeCell ref="A1:I1"/>
    <mergeCell ref="C2:E2"/>
    <mergeCell ref="G2:H2"/>
    <mergeCell ref="B3:E3"/>
    <mergeCell ref="G3:H3"/>
    <mergeCell ref="C4:E4"/>
    <mergeCell ref="G4:H4"/>
    <mergeCell ref="C5:E5"/>
    <mergeCell ref="G5:H5"/>
    <mergeCell ref="C6:E6"/>
    <mergeCell ref="G6:H6"/>
    <mergeCell ref="A7:I7"/>
    <mergeCell ref="B8:C8"/>
    <mergeCell ref="D8:E8"/>
    <mergeCell ref="B9:C9"/>
    <mergeCell ref="D9:E9"/>
    <mergeCell ref="B10:C10"/>
    <mergeCell ref="D10:E10"/>
    <mergeCell ref="B11:C11"/>
    <mergeCell ref="D11:E11"/>
    <mergeCell ref="D12:E12"/>
    <mergeCell ref="D13:E13"/>
    <mergeCell ref="D14:E14"/>
    <mergeCell ref="D15:E15"/>
    <mergeCell ref="D16:E16"/>
    <mergeCell ref="B17:C17"/>
    <mergeCell ref="D17:G17"/>
    <mergeCell ref="B18:G18"/>
    <mergeCell ref="B19:G19"/>
    <mergeCell ref="B20:G20"/>
    <mergeCell ref="B12:C16"/>
  </mergeCells>
  <pageMargins left="0.699305555555556" right="0.313888888888889" top="1.14166666666667" bottom="0.75" header="0.3" footer="0.3"/>
  <pageSetup paperSize="9" scale="58" orientation="portrait"/>
  <headerFooter/>
</worksheet>
</file>

<file path=docProps/app.xml><?xml version="1.0" encoding="utf-8"?>
<Properties xmlns="http://schemas.openxmlformats.org/officeDocument/2006/extended-properties" xmlns:vt="http://schemas.openxmlformats.org/officeDocument/2006/docPropsVTypes">
  <Application>Microsoft Excel Compatible / Openpyxl 3.1.5</Application>
  <HeadingPairs>
    <vt:vector size="2" baseType="variant">
      <vt:variant>
        <vt:lpstr>工作表</vt:lpstr>
      </vt:variant>
      <vt:variant>
        <vt:i4>4</vt:i4>
      </vt:variant>
    </vt:vector>
  </HeadingPairs>
  <TitlesOfParts>
    <vt:vector size="4" baseType="lpstr">
      <vt:lpstr>报价说明</vt:lpstr>
      <vt:lpstr>报价汇总表</vt:lpstr>
      <vt:lpstr>围堰支护</vt:lpstr>
      <vt:lpstr>临时防撞设施</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乔道焕</dc:creator>
  <cp:lastModifiedBy>王点点</cp:lastModifiedBy>
  <dcterms:created xsi:type="dcterms:W3CDTF">2023-05-12T11:15:00Z</dcterms:created>
  <dcterms:modified xsi:type="dcterms:W3CDTF">2026-09-09T00:44:52Z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2052-12.1.0.28505</vt:lpwstr>
  </property>
  <property fmtid="{D5CDD505-2E9C-101B-9397-08002B2CF9AE}" pid="3" name="ICV">
    <vt:lpwstr>041022AA05AD433FA2B12F68F60E7848_12</vt:lpwstr>
  </property>
  <property fmtid="{D5CDD505-2E9C-101B-9397-08002B2CF9AE}" pid="4" name="CalculationRule">
    <vt:i4>0</vt:i4>
  </property>
</Properties>
</file>